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NKOIndra&amp;Carsten\Desktop\"/>
    </mc:Choice>
  </mc:AlternateContent>
  <xr:revisionPtr revIDLastSave="0" documentId="13_ncr:1_{3E747DB2-2D5A-4EA0-BBD7-478AB4FBAE50}" xr6:coauthVersionLast="45" xr6:coauthVersionMax="45" xr10:uidLastSave="{00000000-0000-0000-0000-000000000000}"/>
  <bookViews>
    <workbookView xWindow="-108" yWindow="-108" windowWidth="23256" windowHeight="13176" xr2:uid="{F9D8786F-8067-44AE-9A2C-BACF89719DAE}"/>
  </bookViews>
  <sheets>
    <sheet name="Original-Daten" sheetId="3" r:id="rId1"/>
    <sheet name="Livestream-Daten" sheetId="1" r:id="rId2"/>
    <sheet name="Bereinigte Daten" sheetId="5" r:id="rId3"/>
    <sheet name="Hilfsdaten" sheetId="2" r:id="rId4"/>
  </sheets>
  <definedNames>
    <definedName name="_xlnm._FilterDatabase" localSheetId="1" hidden="1">'Livestream-Daten'!$B$3:$W$153</definedName>
    <definedName name="_xlnm._FilterDatabase" localSheetId="0" hidden="1">'Original-Daten'!$A$3:$K$153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B4" i="5" a="1"/>
  <c r="B4" i="5" s="1"/>
  <c r="A4" i="5" a="1"/>
  <c r="A4" i="5" s="1"/>
  <c r="W154" i="1"/>
  <c r="AG154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J10" i="1"/>
  <c r="AI8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B4" i="1"/>
  <c r="AC4" i="1" s="1"/>
  <c r="AB5" i="1"/>
  <c r="AC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C59" i="1" s="1"/>
  <c r="AB60" i="1"/>
  <c r="AC60" i="1" s="1"/>
  <c r="AB61" i="1"/>
  <c r="AC61" i="1" s="1"/>
  <c r="AB62" i="1"/>
  <c r="AC62" i="1" s="1"/>
  <c r="AB63" i="1"/>
  <c r="AC63" i="1" s="1"/>
  <c r="AB64" i="1"/>
  <c r="AC64" i="1" s="1"/>
  <c r="AB65" i="1"/>
  <c r="AC65" i="1" s="1"/>
  <c r="AB66" i="1"/>
  <c r="AC66" i="1" s="1"/>
  <c r="AB67" i="1"/>
  <c r="AC67" i="1" s="1"/>
  <c r="AB68" i="1"/>
  <c r="AC68" i="1" s="1"/>
  <c r="AB69" i="1"/>
  <c r="AC69" i="1" s="1"/>
  <c r="AB70" i="1"/>
  <c r="AC70" i="1" s="1"/>
  <c r="AB71" i="1"/>
  <c r="AC71" i="1" s="1"/>
  <c r="AB72" i="1"/>
  <c r="AC72" i="1" s="1"/>
  <c r="AB73" i="1"/>
  <c r="AC73" i="1" s="1"/>
  <c r="AB74" i="1"/>
  <c r="AC74" i="1" s="1"/>
  <c r="AB75" i="1"/>
  <c r="AC75" i="1" s="1"/>
  <c r="AB76" i="1"/>
  <c r="AC76" i="1" s="1"/>
  <c r="AB77" i="1"/>
  <c r="AC77" i="1" s="1"/>
  <c r="AB78" i="1"/>
  <c r="AC78" i="1" s="1"/>
  <c r="AB79" i="1"/>
  <c r="AC79" i="1" s="1"/>
  <c r="AB80" i="1"/>
  <c r="AC80" i="1" s="1"/>
  <c r="AB81" i="1"/>
  <c r="AC81" i="1" s="1"/>
  <c r="AB82" i="1"/>
  <c r="AC82" i="1" s="1"/>
  <c r="AB83" i="1"/>
  <c r="AC83" i="1" s="1"/>
  <c r="AB84" i="1"/>
  <c r="AC84" i="1" s="1"/>
  <c r="AB85" i="1"/>
  <c r="AC85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2" i="1"/>
  <c r="AC92" i="1" s="1"/>
  <c r="AB93" i="1"/>
  <c r="AC93" i="1" s="1"/>
  <c r="AB94" i="1"/>
  <c r="AC94" i="1" s="1"/>
  <c r="AB95" i="1"/>
  <c r="AC95" i="1" s="1"/>
  <c r="AB96" i="1"/>
  <c r="AC96" i="1" s="1"/>
  <c r="AB97" i="1"/>
  <c r="AC97" i="1" s="1"/>
  <c r="AB98" i="1"/>
  <c r="AC98" i="1" s="1"/>
  <c r="AB99" i="1"/>
  <c r="AC99" i="1" s="1"/>
  <c r="AB100" i="1"/>
  <c r="AC100" i="1" s="1"/>
  <c r="AB101" i="1"/>
  <c r="AC101" i="1" s="1"/>
  <c r="AB102" i="1"/>
  <c r="AC102" i="1" s="1"/>
  <c r="AB103" i="1"/>
  <c r="AC103" i="1" s="1"/>
  <c r="AB104" i="1"/>
  <c r="AC104" i="1" s="1"/>
  <c r="AB105" i="1"/>
  <c r="AC105" i="1" s="1"/>
  <c r="AB106" i="1"/>
  <c r="AC106" i="1" s="1"/>
  <c r="AB107" i="1"/>
  <c r="AC107" i="1" s="1"/>
  <c r="AB108" i="1"/>
  <c r="AC108" i="1" s="1"/>
  <c r="AB109" i="1"/>
  <c r="AC109" i="1" s="1"/>
  <c r="AB110" i="1"/>
  <c r="AC110" i="1" s="1"/>
  <c r="AB111" i="1"/>
  <c r="AC111" i="1" s="1"/>
  <c r="AB112" i="1"/>
  <c r="AC112" i="1" s="1"/>
  <c r="AB113" i="1"/>
  <c r="AC113" i="1" s="1"/>
  <c r="AB114" i="1"/>
  <c r="AC114" i="1" s="1"/>
  <c r="AB115" i="1"/>
  <c r="AC115" i="1" s="1"/>
  <c r="AB116" i="1"/>
  <c r="AC116" i="1" s="1"/>
  <c r="AB117" i="1"/>
  <c r="AC117" i="1" s="1"/>
  <c r="AB118" i="1"/>
  <c r="AC118" i="1" s="1"/>
  <c r="AB119" i="1"/>
  <c r="AC119" i="1" s="1"/>
  <c r="AB120" i="1"/>
  <c r="AC120" i="1" s="1"/>
  <c r="AB121" i="1"/>
  <c r="AC121" i="1" s="1"/>
  <c r="AB122" i="1"/>
  <c r="AC122" i="1" s="1"/>
  <c r="AB123" i="1"/>
  <c r="AC123" i="1" s="1"/>
  <c r="AB124" i="1"/>
  <c r="AC124" i="1" s="1"/>
  <c r="AB125" i="1"/>
  <c r="AC125" i="1" s="1"/>
  <c r="AB126" i="1"/>
  <c r="AC126" i="1" s="1"/>
  <c r="AB127" i="1"/>
  <c r="AC127" i="1" s="1"/>
  <c r="AB128" i="1"/>
  <c r="AC128" i="1" s="1"/>
  <c r="AB129" i="1"/>
  <c r="AC129" i="1" s="1"/>
  <c r="AB130" i="1"/>
  <c r="AC130" i="1" s="1"/>
  <c r="AB131" i="1"/>
  <c r="AC131" i="1" s="1"/>
  <c r="AB132" i="1"/>
  <c r="AC132" i="1" s="1"/>
  <c r="AB133" i="1"/>
  <c r="AC133" i="1" s="1"/>
  <c r="AB134" i="1"/>
  <c r="AC134" i="1" s="1"/>
  <c r="AB135" i="1"/>
  <c r="AC135" i="1" s="1"/>
  <c r="AB136" i="1"/>
  <c r="AC136" i="1" s="1"/>
  <c r="AB137" i="1"/>
  <c r="AC137" i="1" s="1"/>
  <c r="AB138" i="1"/>
  <c r="AC138" i="1" s="1"/>
  <c r="AB139" i="1"/>
  <c r="AC139" i="1" s="1"/>
  <c r="AB140" i="1"/>
  <c r="AC140" i="1" s="1"/>
  <c r="AB141" i="1"/>
  <c r="AC141" i="1" s="1"/>
  <c r="AB142" i="1"/>
  <c r="AC142" i="1" s="1"/>
  <c r="AB143" i="1"/>
  <c r="AC143" i="1" s="1"/>
  <c r="AB144" i="1"/>
  <c r="AC144" i="1" s="1"/>
  <c r="AB145" i="1"/>
  <c r="AC145" i="1" s="1"/>
  <c r="AB146" i="1"/>
  <c r="AC146" i="1" s="1"/>
  <c r="AB147" i="1"/>
  <c r="AC147" i="1" s="1"/>
  <c r="AB148" i="1"/>
  <c r="AC148" i="1" s="1"/>
  <c r="AB149" i="1"/>
  <c r="AC149" i="1" s="1"/>
  <c r="AB150" i="1"/>
  <c r="AC150" i="1" s="1"/>
  <c r="AB151" i="1"/>
  <c r="AC151" i="1" s="1"/>
  <c r="AB152" i="1"/>
  <c r="AC152" i="1" s="1"/>
  <c r="AB153" i="1"/>
  <c r="AC153" i="1" s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Z4" i="1"/>
  <c r="AB1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B24" i="2"/>
  <c r="V5" i="1"/>
  <c r="W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3" i="1"/>
  <c r="W93" i="1" s="1"/>
  <c r="V94" i="1"/>
  <c r="W94" i="1" s="1"/>
  <c r="V95" i="1"/>
  <c r="W95" i="1" s="1"/>
  <c r="V96" i="1"/>
  <c r="W96" i="1" s="1"/>
  <c r="V97" i="1"/>
  <c r="W97" i="1" s="1"/>
  <c r="V98" i="1"/>
  <c r="W98" i="1" s="1"/>
  <c r="V99" i="1"/>
  <c r="W99" i="1" s="1"/>
  <c r="V100" i="1"/>
  <c r="W100" i="1" s="1"/>
  <c r="V101" i="1"/>
  <c r="W101" i="1" s="1"/>
  <c r="V102" i="1"/>
  <c r="W102" i="1" s="1"/>
  <c r="V103" i="1"/>
  <c r="W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5" i="1"/>
  <c r="W115" i="1" s="1"/>
  <c r="V116" i="1"/>
  <c r="W116" i="1" s="1"/>
  <c r="V117" i="1"/>
  <c r="W117" i="1" s="1"/>
  <c r="V118" i="1"/>
  <c r="W118" i="1" s="1"/>
  <c r="V119" i="1"/>
  <c r="W119" i="1" s="1"/>
  <c r="V120" i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 s="1"/>
  <c r="V139" i="1"/>
  <c r="W139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 s="1"/>
  <c r="V153" i="1"/>
  <c r="W153" i="1" s="1"/>
  <c r="V4" i="1"/>
  <c r="W4" i="1" s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4" i="1"/>
  <c r="D4" i="1" s="1"/>
  <c r="A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CARINKO Indra &amp; Carsten Kohl</author>
  </authors>
  <commentList>
    <comment ref="L3" authorId="0" shapeId="0" xr:uid="{60B5ED54-D441-41EB-A3B3-C1B7F8A3B8AE}">
      <text>
        <r>
          <rPr>
            <b/>
            <sz val="9"/>
            <color indexed="81"/>
            <rFont val="Segoe UI"/>
            <family val="2"/>
          </rPr>
          <t>CARINKO Indra &amp; Carsten Kohl:</t>
        </r>
        <r>
          <rPr>
            <sz val="9"/>
            <color indexed="81"/>
            <rFont val="Segoe UI"/>
            <family val="2"/>
          </rPr>
          <t xml:space="preserve">
Getrennt mit Blitzvorschau</t>
        </r>
      </text>
    </comment>
    <comment ref="M3" authorId="0" shapeId="0" xr:uid="{D2E7D3FC-314D-42FB-86C0-CB6EDD89A342}">
      <text>
        <r>
          <rPr>
            <b/>
            <sz val="9"/>
            <color indexed="81"/>
            <rFont val="Segoe UI"/>
            <family val="2"/>
          </rPr>
          <t>CARINKO Indra &amp; Carsten Kohl:</t>
        </r>
        <r>
          <rPr>
            <sz val="9"/>
            <color indexed="81"/>
            <rFont val="Segoe UI"/>
            <family val="2"/>
          </rPr>
          <t xml:space="preserve">
Getrennt mit Blitzvorschau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<sst xmlns="http://schemas.openxmlformats.org/spreadsheetml/2006/main" count="3343" uniqueCount="1197">
  <si>
    <t>Datenimport</t>
  </si>
  <si>
    <t>Lfd. Nr.</t>
  </si>
  <si>
    <t>Anrede</t>
  </si>
  <si>
    <t>Titel</t>
  </si>
  <si>
    <t>Name</t>
  </si>
  <si>
    <t>Straße</t>
  </si>
  <si>
    <t>Hausnr.</t>
  </si>
  <si>
    <t>PLZ</t>
  </si>
  <si>
    <t>Ort</t>
  </si>
  <si>
    <t>Land</t>
  </si>
  <si>
    <t>Tel. privat</t>
  </si>
  <si>
    <t>Abteilung</t>
  </si>
  <si>
    <t>Herr</t>
  </si>
  <si>
    <t>Althoff, Wilhelm</t>
  </si>
  <si>
    <t xml:space="preserve">Wilhelmstraße </t>
  </si>
  <si>
    <t>Frankfurt</t>
  </si>
  <si>
    <t>Deutschland</t>
  </si>
  <si>
    <t>069 799115</t>
  </si>
  <si>
    <t>Fertigung C</t>
  </si>
  <si>
    <t>Frau</t>
  </si>
  <si>
    <t>Apfelbaum, Claudia</t>
  </si>
  <si>
    <t xml:space="preserve">Kuckucksweg </t>
  </si>
  <si>
    <t>Darmstadt</t>
  </si>
  <si>
    <t>6151 456123</t>
  </si>
  <si>
    <t>Marketing</t>
  </si>
  <si>
    <t>Auberger, Adalbert</t>
  </si>
  <si>
    <t xml:space="preserve">Zechenweg </t>
  </si>
  <si>
    <t>069 857412</t>
  </si>
  <si>
    <t>Fertigung B</t>
  </si>
  <si>
    <t>Bauer, Gustav</t>
  </si>
  <si>
    <t>069 888881</t>
  </si>
  <si>
    <t>Fertigung A</t>
  </si>
  <si>
    <t>Baumann, Hugo</t>
  </si>
  <si>
    <t xml:space="preserve">Apothekerstraße </t>
  </si>
  <si>
    <t>069 773399</t>
  </si>
  <si>
    <t>Bäumer, Paul</t>
  </si>
  <si>
    <t>Nackenheim</t>
  </si>
  <si>
    <t>06135 457777</t>
  </si>
  <si>
    <t>Bayerle, Uschi</t>
  </si>
  <si>
    <t>069 145236</t>
  </si>
  <si>
    <t>Auftragsbearbeitung</t>
  </si>
  <si>
    <t>Bender, Bernd</t>
  </si>
  <si>
    <t xml:space="preserve">Im Pratort </t>
  </si>
  <si>
    <t>069 999667</t>
  </si>
  <si>
    <t>Berger, Sonja</t>
  </si>
  <si>
    <t xml:space="preserve">Am Alten Hof </t>
  </si>
  <si>
    <t>6151 698547</t>
  </si>
  <si>
    <t>Bergstein, Roland</t>
  </si>
  <si>
    <t xml:space="preserve">Mühlenstraße </t>
  </si>
  <si>
    <t>069 951753</t>
  </si>
  <si>
    <t>Beyersdörfer, Ute</t>
  </si>
  <si>
    <t>069 1000088</t>
  </si>
  <si>
    <t>Finanzbuchhaltung</t>
  </si>
  <si>
    <t>Bläuel, Stefan</t>
  </si>
  <si>
    <t xml:space="preserve">Kuhkampweg </t>
  </si>
  <si>
    <t>Mainz</t>
  </si>
  <si>
    <t>06131 787878</t>
  </si>
  <si>
    <t>Blücher, Barbara</t>
  </si>
  <si>
    <t xml:space="preserve">Adolf-Brenne-Weg  </t>
  </si>
  <si>
    <t>06131 114562</t>
  </si>
  <si>
    <t>Braun, Bettina</t>
  </si>
  <si>
    <t>06135 555398</t>
  </si>
  <si>
    <t>Claßmann, Andrea</t>
  </si>
  <si>
    <t xml:space="preserve">Poststraße </t>
  </si>
  <si>
    <t>06131 111665</t>
  </si>
  <si>
    <t>Lager/Versand</t>
  </si>
  <si>
    <t>Conolly, Sean</t>
  </si>
  <si>
    <t xml:space="preserve">Cranger Straße </t>
  </si>
  <si>
    <t>069 965873</t>
  </si>
  <si>
    <t>Dorff, Norbert</t>
  </si>
  <si>
    <t xml:space="preserve">Gaußstraße </t>
  </si>
  <si>
    <t>Wiesbaden</t>
  </si>
  <si>
    <t>0611 445697</t>
  </si>
  <si>
    <t>Döring, Laura</t>
  </si>
  <si>
    <t>069 997777</t>
  </si>
  <si>
    <t>Dröger, Otto</t>
  </si>
  <si>
    <t xml:space="preserve">Dorneburger Straße </t>
  </si>
  <si>
    <t>0611 778912</t>
  </si>
  <si>
    <t>Forschung/Entwicklung</t>
  </si>
  <si>
    <t>Eberspächer, Gerlinde</t>
  </si>
  <si>
    <t xml:space="preserve">Georgstraße </t>
  </si>
  <si>
    <t>069 666897</t>
  </si>
  <si>
    <t>Qualitätssicherung</t>
  </si>
  <si>
    <t>Ebert, Fritz</t>
  </si>
  <si>
    <t xml:space="preserve">Turmstraße </t>
  </si>
  <si>
    <t>6151 852556</t>
  </si>
  <si>
    <t>Dr.</t>
  </si>
  <si>
    <t>Eichenau, Maria</t>
  </si>
  <si>
    <t xml:space="preserve">Wörthstraße </t>
  </si>
  <si>
    <t>069 123123</t>
  </si>
  <si>
    <t>Geschäftsleitung</t>
  </si>
  <si>
    <t>Dipl. Ing.</t>
  </si>
  <si>
    <t>Eichendorff, Michael</t>
  </si>
  <si>
    <t>0611 791348</t>
  </si>
  <si>
    <t>Technische Leitung</t>
  </si>
  <si>
    <t>Dipl. Kfm.</t>
  </si>
  <si>
    <t>Eichenhoff, Tanja</t>
  </si>
  <si>
    <t xml:space="preserve">Laurastraße </t>
  </si>
  <si>
    <t>069 999775</t>
  </si>
  <si>
    <t>Kaufmännische Leitung</t>
  </si>
  <si>
    <t>Elser, Hermann</t>
  </si>
  <si>
    <t xml:space="preserve">Lehmbrink </t>
  </si>
  <si>
    <t>06131 987111</t>
  </si>
  <si>
    <t>Montage/Service</t>
  </si>
  <si>
    <t>Eppel, Andreas</t>
  </si>
  <si>
    <t xml:space="preserve">Ulmenstraße </t>
  </si>
  <si>
    <t>069 895124</t>
  </si>
  <si>
    <t>Färber, Ragnhild</t>
  </si>
  <si>
    <t xml:space="preserve">Hunbergstraße </t>
  </si>
  <si>
    <t>0611 743189</t>
  </si>
  <si>
    <t>Faust, Gertrud</t>
  </si>
  <si>
    <t xml:space="preserve">Jungfernweg </t>
  </si>
  <si>
    <t>0611 667777</t>
  </si>
  <si>
    <t>Feldbein, Sandra</t>
  </si>
  <si>
    <t xml:space="preserve">Dickebankstraße </t>
  </si>
  <si>
    <t>0611 999958</t>
  </si>
  <si>
    <t>Fellner, Jule</t>
  </si>
  <si>
    <t xml:space="preserve">Eichendorffstraße </t>
  </si>
  <si>
    <t>06131 123456</t>
  </si>
  <si>
    <t>Controlling</t>
  </si>
  <si>
    <t>Fichtenberger, Jürgen</t>
  </si>
  <si>
    <t xml:space="preserve">Ohmstraße </t>
  </si>
  <si>
    <t>Fissler, Max</t>
  </si>
  <si>
    <t xml:space="preserve">Röttgersbankstraße </t>
  </si>
  <si>
    <t>0611 834952</t>
  </si>
  <si>
    <t>Fochter, Eduard</t>
  </si>
  <si>
    <t xml:space="preserve">Zietenstraße </t>
  </si>
  <si>
    <t>069 987789</t>
  </si>
  <si>
    <t>Einkauf</t>
  </si>
  <si>
    <t>Frank, Lutz</t>
  </si>
  <si>
    <t xml:space="preserve">Gustav-Hegler-Ring </t>
  </si>
  <si>
    <t>06135 98798</t>
  </si>
  <si>
    <t>Friedrichs, Friedolin</t>
  </si>
  <si>
    <t xml:space="preserve">Von-Waldthausen-Straße </t>
  </si>
  <si>
    <t>0611 825971</t>
  </si>
  <si>
    <t>Fuchs, Peter</t>
  </si>
  <si>
    <t xml:space="preserve">Jahnstraße </t>
  </si>
  <si>
    <t>069 235689</t>
  </si>
  <si>
    <t>Glahn, Stefanie</t>
  </si>
  <si>
    <t xml:space="preserve">Ginsterweg </t>
  </si>
  <si>
    <t>069 854736</t>
  </si>
  <si>
    <t>Grabowski, Christiane</t>
  </si>
  <si>
    <t xml:space="preserve">Rademachers Weg </t>
  </si>
  <si>
    <t>0611 731982</t>
  </si>
  <si>
    <t>Graf, Thomas</t>
  </si>
  <si>
    <t xml:space="preserve">Edmund-Weber-Straße </t>
  </si>
  <si>
    <t>06131 741741</t>
  </si>
  <si>
    <t>Grüner, Doris</t>
  </si>
  <si>
    <t xml:space="preserve">Verbindungsstraße </t>
  </si>
  <si>
    <t>069 9876543</t>
  </si>
  <si>
    <t>Grüner, Klaus</t>
  </si>
  <si>
    <t xml:space="preserve">Wilhelm-Meyer-Straße </t>
  </si>
  <si>
    <t>06131 987156</t>
  </si>
  <si>
    <t>Guth, Stephan</t>
  </si>
  <si>
    <t xml:space="preserve">Ostbachtal </t>
  </si>
  <si>
    <t>069 883333</t>
  </si>
  <si>
    <t>Haase, Benedikt</t>
  </si>
  <si>
    <t xml:space="preserve">Ilseder Straße </t>
  </si>
  <si>
    <t>06131 774122</t>
  </si>
  <si>
    <t>Hallenbacher, Irmgart</t>
  </si>
  <si>
    <t xml:space="preserve">Saarstraße </t>
  </si>
  <si>
    <t>069 555321</t>
  </si>
  <si>
    <t>Haller, Anja</t>
  </si>
  <si>
    <t xml:space="preserve">Jägerstraße </t>
  </si>
  <si>
    <t>06131 777412</t>
  </si>
  <si>
    <t>Hamburg, Herta</t>
  </si>
  <si>
    <t xml:space="preserve">Steinplatz </t>
  </si>
  <si>
    <t>069 444226</t>
  </si>
  <si>
    <t>Hauenstein, Lutz</t>
  </si>
  <si>
    <t xml:space="preserve">Angelikastraße </t>
  </si>
  <si>
    <t>069 365998</t>
  </si>
  <si>
    <t>Haußmann, Stefan</t>
  </si>
  <si>
    <t xml:space="preserve">Vor dem Hofe </t>
  </si>
  <si>
    <t>0611 123999</t>
  </si>
  <si>
    <t>Helmer, Hubert</t>
  </si>
  <si>
    <t xml:space="preserve">Regenkamp </t>
  </si>
  <si>
    <t>069 852822</t>
  </si>
  <si>
    <t>Hesse, Anton</t>
  </si>
  <si>
    <t xml:space="preserve">Feldkampstraße </t>
  </si>
  <si>
    <t>0611 816597</t>
  </si>
  <si>
    <t>Heßling, Dietrich</t>
  </si>
  <si>
    <t>Adalbertstraße</t>
  </si>
  <si>
    <t>069 783425</t>
  </si>
  <si>
    <t>Heyerdal, Kirstin</t>
  </si>
  <si>
    <t xml:space="preserve">Moselstraße </t>
  </si>
  <si>
    <t>069 741492</t>
  </si>
  <si>
    <t>Himmelstoß, Tanja</t>
  </si>
  <si>
    <t xml:space="preserve">Sudkamps Hof </t>
  </si>
  <si>
    <t>06131 666523</t>
  </si>
  <si>
    <t>Höllerer, Jenny</t>
  </si>
  <si>
    <t xml:space="preserve">Laurentiusstraße </t>
  </si>
  <si>
    <t>069 9874222</t>
  </si>
  <si>
    <t>Holt, Hans</t>
  </si>
  <si>
    <t xml:space="preserve">Hugenpoth </t>
  </si>
  <si>
    <t>0611 666789</t>
  </si>
  <si>
    <t>Holzhäußer, Björn</t>
  </si>
  <si>
    <t xml:space="preserve">Meesmannstraße </t>
  </si>
  <si>
    <t>6151 366565</t>
  </si>
  <si>
    <t>Hoppenstedt, Frank</t>
  </si>
  <si>
    <t xml:space="preserve">Röntgenstraße </t>
  </si>
  <si>
    <t>6151 123666</t>
  </si>
  <si>
    <t>Huber, Eva-Maria</t>
  </si>
  <si>
    <t xml:space="preserve">Veilchenweg </t>
  </si>
  <si>
    <t>069 774123</t>
  </si>
  <si>
    <t>Hummel, Hildegard</t>
  </si>
  <si>
    <t xml:space="preserve">Neumarkt </t>
  </si>
  <si>
    <t>0611 547315</t>
  </si>
  <si>
    <t>Hundinger, Ilse</t>
  </si>
  <si>
    <t xml:space="preserve">Mörikestraße </t>
  </si>
  <si>
    <t>069 963963</t>
  </si>
  <si>
    <t>Hussel, Günther</t>
  </si>
  <si>
    <t xml:space="preserve">Nordstraße </t>
  </si>
  <si>
    <t>06131 987451</t>
  </si>
  <si>
    <t>Immendorf, Pauline</t>
  </si>
  <si>
    <t xml:space="preserve">Harannistraße </t>
  </si>
  <si>
    <t>069 121215</t>
  </si>
  <si>
    <t>Jauch, Maximilian</t>
  </si>
  <si>
    <t xml:space="preserve">Forellstraße </t>
  </si>
  <si>
    <t>0611 952137</t>
  </si>
  <si>
    <t>Jung, Bertha</t>
  </si>
  <si>
    <t xml:space="preserve">Prälat-Schneider-Straße </t>
  </si>
  <si>
    <t>0611 995456</t>
  </si>
  <si>
    <t>Jungmann, Gregor</t>
  </si>
  <si>
    <t xml:space="preserve">Flözstraße </t>
  </si>
  <si>
    <t>06135 455555</t>
  </si>
  <si>
    <t>Kadschinsky, Samuel</t>
  </si>
  <si>
    <t xml:space="preserve">Händelstraße </t>
  </si>
  <si>
    <t>0611 222658</t>
  </si>
  <si>
    <t>Keller, Urs</t>
  </si>
  <si>
    <t xml:space="preserve">Heroldstraße </t>
  </si>
  <si>
    <t>069 777444</t>
  </si>
  <si>
    <t>Kirsch, Karin</t>
  </si>
  <si>
    <t xml:space="preserve">Haberstraße </t>
  </si>
  <si>
    <t>0611 999562</t>
  </si>
  <si>
    <t>Klapp, Frank</t>
  </si>
  <si>
    <t xml:space="preserve">Ewaldstraße </t>
  </si>
  <si>
    <t>0611 971235</t>
  </si>
  <si>
    <t>Klotz, Siglinde</t>
  </si>
  <si>
    <t xml:space="preserve">Auf der Heide </t>
  </si>
  <si>
    <t>0611 899475</t>
  </si>
  <si>
    <t>Klumpp, Nicole</t>
  </si>
  <si>
    <t xml:space="preserve">Herforder Straße </t>
  </si>
  <si>
    <t>069 154688</t>
  </si>
  <si>
    <t>Arbeitsvorbereitung</t>
  </si>
  <si>
    <t>Kohl, Hilmar</t>
  </si>
  <si>
    <t xml:space="preserve">Zur-Nieden-Straße </t>
  </si>
  <si>
    <t>069 986544</t>
  </si>
  <si>
    <t>Kreutzer, Stephanie</t>
  </si>
  <si>
    <t xml:space="preserve">Sandforths Weg </t>
  </si>
  <si>
    <t>0611 777453</t>
  </si>
  <si>
    <t>Kron-Küppers, Tina</t>
  </si>
  <si>
    <t xml:space="preserve">Eckstraße </t>
  </si>
  <si>
    <t>069 888552</t>
  </si>
  <si>
    <t>Lampe, Karla</t>
  </si>
  <si>
    <t xml:space="preserve">Drögenkamp </t>
  </si>
  <si>
    <t>069 222222</t>
  </si>
  <si>
    <t>Landmann, Jürgen</t>
  </si>
  <si>
    <t xml:space="preserve">Börniger Straße </t>
  </si>
  <si>
    <t>069 999632</t>
  </si>
  <si>
    <t>Langer, Karl</t>
  </si>
  <si>
    <t xml:space="preserve">Industriestraße </t>
  </si>
  <si>
    <t>6151 444444</t>
  </si>
  <si>
    <t>Laubenstein, Sascha</t>
  </si>
  <si>
    <t xml:space="preserve">Kurze Straße </t>
  </si>
  <si>
    <t>0611 9615874</t>
  </si>
  <si>
    <t>Lauer, Walther</t>
  </si>
  <si>
    <t xml:space="preserve">Castroper Straße </t>
  </si>
  <si>
    <t>069 813479</t>
  </si>
  <si>
    <t>Loster-Schneider, Elfriede</t>
  </si>
  <si>
    <t xml:space="preserve">Kronprinzenstraße </t>
  </si>
  <si>
    <t>069 7733669</t>
  </si>
  <si>
    <t>Luchs, Nelly</t>
  </si>
  <si>
    <t xml:space="preserve">Recklinghauser Straße </t>
  </si>
  <si>
    <t>069 784519</t>
  </si>
  <si>
    <t>Lüdenscheid, Annabell</t>
  </si>
  <si>
    <t xml:space="preserve">Straße des Bohrhammers </t>
  </si>
  <si>
    <t>6151 115987</t>
  </si>
  <si>
    <t>Lüdtke, Alfred</t>
  </si>
  <si>
    <t xml:space="preserve">Baarestraße </t>
  </si>
  <si>
    <t>0611 993322</t>
  </si>
  <si>
    <t>Lutz, Anette</t>
  </si>
  <si>
    <t xml:space="preserve">Arndtstraße </t>
  </si>
  <si>
    <t>069 885236</t>
  </si>
  <si>
    <t>Luxemburg, Johann</t>
  </si>
  <si>
    <t xml:space="preserve">Geitlingstraße </t>
  </si>
  <si>
    <t>0611 745213</t>
  </si>
  <si>
    <t>Mahn, Detlev</t>
  </si>
  <si>
    <t xml:space="preserve">Siemensstraße </t>
  </si>
  <si>
    <t>069 123852</t>
  </si>
  <si>
    <t>Mann, Hans-Peter</t>
  </si>
  <si>
    <t xml:space="preserve">Kurhausstraße </t>
  </si>
  <si>
    <t>069 783695</t>
  </si>
  <si>
    <t>Manz, Friedolin</t>
  </si>
  <si>
    <t xml:space="preserve">Haldenstraße </t>
  </si>
  <si>
    <t>069 741225</t>
  </si>
  <si>
    <t>Marcks, Katharina</t>
  </si>
  <si>
    <t xml:space="preserve">Gewerkenstraße </t>
  </si>
  <si>
    <t>069 987156</t>
  </si>
  <si>
    <t>Martin, Karl</t>
  </si>
  <si>
    <t xml:space="preserve">Hülsstraße </t>
  </si>
  <si>
    <t>0611 882222</t>
  </si>
  <si>
    <t>Maurer, Rainer</t>
  </si>
  <si>
    <t xml:space="preserve">Rathausplatz </t>
  </si>
  <si>
    <t>069 841325</t>
  </si>
  <si>
    <t>Meisner, Lisa</t>
  </si>
  <si>
    <t xml:space="preserve">Teutoburgiastraße </t>
  </si>
  <si>
    <t>069 124569</t>
  </si>
  <si>
    <t>Meyer, Sabine</t>
  </si>
  <si>
    <t xml:space="preserve">Thiesstraße </t>
  </si>
  <si>
    <t>0611 111258</t>
  </si>
  <si>
    <t>Mohrmeier, Kurt</t>
  </si>
  <si>
    <t xml:space="preserve">Fichtestraße </t>
  </si>
  <si>
    <t>069 333221</t>
  </si>
  <si>
    <t>Möller-Hollgarten, Ursula</t>
  </si>
  <si>
    <t xml:space="preserve">Lütge Bruch </t>
  </si>
  <si>
    <t>0611 8526412</t>
  </si>
  <si>
    <t>Mühlmann, Peter</t>
  </si>
  <si>
    <t xml:space="preserve">Flottmannstraße </t>
  </si>
  <si>
    <t>069 731487</t>
  </si>
  <si>
    <t>Müller, Melanie</t>
  </si>
  <si>
    <t xml:space="preserve">Bebelstraße </t>
  </si>
  <si>
    <t>0611 123142</t>
  </si>
  <si>
    <t>Murnau, Anna</t>
  </si>
  <si>
    <t xml:space="preserve">Tönnishof </t>
  </si>
  <si>
    <t>069 886611</t>
  </si>
  <si>
    <t>Nöller, Erwin</t>
  </si>
  <si>
    <t xml:space="preserve">Bonifatiusstraße </t>
  </si>
  <si>
    <t>069 778893</t>
  </si>
  <si>
    <t>Obermayer, Hugo</t>
  </si>
  <si>
    <t xml:space="preserve">Feuerwehrplatz </t>
  </si>
  <si>
    <t>0611 999487</t>
  </si>
  <si>
    <t>Obermayer, Manfred</t>
  </si>
  <si>
    <t xml:space="preserve">Oeynhauser Straße </t>
  </si>
  <si>
    <t>06131 666332</t>
  </si>
  <si>
    <t>Obermeier, Kerstin</t>
  </si>
  <si>
    <t xml:space="preserve">Aschebrock </t>
  </si>
  <si>
    <t>0611 974185</t>
  </si>
  <si>
    <t>Osterfelder, Burkhard</t>
  </si>
  <si>
    <t xml:space="preserve">Rainerstraße </t>
  </si>
  <si>
    <t>0611 666778</t>
  </si>
  <si>
    <t>Otterstädter, Charlotte</t>
  </si>
  <si>
    <t xml:space="preserve">Claudiusstraße </t>
  </si>
  <si>
    <t>0611 556318</t>
  </si>
  <si>
    <t>Özmir, Mustafa</t>
  </si>
  <si>
    <t xml:space="preserve">Am Amtshaus </t>
  </si>
  <si>
    <t>069 731597</t>
  </si>
  <si>
    <t>Pfitzer, Katja</t>
  </si>
  <si>
    <t xml:space="preserve">Dammstraße </t>
  </si>
  <si>
    <t>0611 123232</t>
  </si>
  <si>
    <t>Posch, Zacharias</t>
  </si>
  <si>
    <t xml:space="preserve">Plutostraße </t>
  </si>
  <si>
    <t>06135 8851445</t>
  </si>
  <si>
    <t>Rathenau, Walter</t>
  </si>
  <si>
    <t xml:space="preserve">Narzissenweg </t>
  </si>
  <si>
    <t>6151 886178</t>
  </si>
  <si>
    <t>Reincke, Hiltrud</t>
  </si>
  <si>
    <t xml:space="preserve">Taubenweg </t>
  </si>
  <si>
    <t>0611 112369</t>
  </si>
  <si>
    <t>Reuter, Siegfried</t>
  </si>
  <si>
    <t xml:space="preserve">Dahlhauser Straße </t>
  </si>
  <si>
    <t>0611 112256</t>
  </si>
  <si>
    <t>Rosenthal, Herbert</t>
  </si>
  <si>
    <t xml:space="preserve">Laubenstraße </t>
  </si>
  <si>
    <t>0611 481526</t>
  </si>
  <si>
    <t>Rösner, Bärbel</t>
  </si>
  <si>
    <t xml:space="preserve">Gavegstraße </t>
  </si>
  <si>
    <t>069 793689</t>
  </si>
  <si>
    <t>Rotluft, Eugen</t>
  </si>
  <si>
    <t xml:space="preserve">Sternstraße </t>
  </si>
  <si>
    <t>069 789463</t>
  </si>
  <si>
    <t>Schlatter, Uschi</t>
  </si>
  <si>
    <t xml:space="preserve">Beckumer Straße </t>
  </si>
  <si>
    <t>0611 882244</t>
  </si>
  <si>
    <t>Schlauch, Edgar</t>
  </si>
  <si>
    <t xml:space="preserve">In der Tennscheuer </t>
  </si>
  <si>
    <t>06131 888741</t>
  </si>
  <si>
    <t>Schmidt, Hans</t>
  </si>
  <si>
    <t xml:space="preserve">Karl-Fr.-Friesen-Straße </t>
  </si>
  <si>
    <t>069 852963</t>
  </si>
  <si>
    <t>Schmitt, Anna</t>
  </si>
  <si>
    <t xml:space="preserve">Mühlenkampstraße </t>
  </si>
  <si>
    <t>0611 369258</t>
  </si>
  <si>
    <t>Schöneberger, Wolf-Dietrich</t>
  </si>
  <si>
    <t xml:space="preserve">Bömkestraße </t>
  </si>
  <si>
    <t>6151 126575</t>
  </si>
  <si>
    <t>Schübel, Anette</t>
  </si>
  <si>
    <t xml:space="preserve">Zechenring </t>
  </si>
  <si>
    <t>069 428549</t>
  </si>
  <si>
    <t>Schwab, Marianne</t>
  </si>
  <si>
    <t xml:space="preserve">Güterbahnstraße </t>
  </si>
  <si>
    <t>0611 776694</t>
  </si>
  <si>
    <t>Schwarz, Hilde</t>
  </si>
  <si>
    <t xml:space="preserve">Von-Velsen-Straße </t>
  </si>
  <si>
    <t>0611 885114</t>
  </si>
  <si>
    <t>Schweizer, Friedrich</t>
  </si>
  <si>
    <t xml:space="preserve">Bönninghauser Straße </t>
  </si>
  <si>
    <t>069 731946</t>
  </si>
  <si>
    <t>Schwönsdorf, Ottilie</t>
  </si>
  <si>
    <t xml:space="preserve">Finefraustraße </t>
  </si>
  <si>
    <t>6151 987445</t>
  </si>
  <si>
    <t>Seeau, Andrea</t>
  </si>
  <si>
    <t xml:space="preserve">Gustavstraße </t>
  </si>
  <si>
    <t>6151 222222</t>
  </si>
  <si>
    <t>Seelinger, Uwe</t>
  </si>
  <si>
    <t xml:space="preserve">Basaltstraße </t>
  </si>
  <si>
    <t>069 887333</t>
  </si>
  <si>
    <t>Personal</t>
  </si>
  <si>
    <t>Seemann, Max</t>
  </si>
  <si>
    <t xml:space="preserve">Stettiner Weg </t>
  </si>
  <si>
    <t>06131 234567</t>
  </si>
  <si>
    <t>Sommer, Konrad</t>
  </si>
  <si>
    <t xml:space="preserve">Leibnizstraße </t>
  </si>
  <si>
    <t>069 111115</t>
  </si>
  <si>
    <t>Stampf, Leo</t>
  </si>
  <si>
    <t xml:space="preserve">Bahnhofsplatz </t>
  </si>
  <si>
    <t>0611 874521</t>
  </si>
  <si>
    <t>Stern, Hanna</t>
  </si>
  <si>
    <t xml:space="preserve">Von-Ketteler-Straße </t>
  </si>
  <si>
    <t>069 659865</t>
  </si>
  <si>
    <t>Sternheimer, Emanuel</t>
  </si>
  <si>
    <t xml:space="preserve">Mont-Cenis-Platz </t>
  </si>
  <si>
    <t>069 3456784</t>
  </si>
  <si>
    <t>Stifter, Ansgar</t>
  </si>
  <si>
    <t xml:space="preserve">Asternweg </t>
  </si>
  <si>
    <t>069 989898</t>
  </si>
  <si>
    <t>Teichhuber, Emil</t>
  </si>
  <si>
    <t xml:space="preserve">Tillmanns Hof </t>
  </si>
  <si>
    <t>069 147456</t>
  </si>
  <si>
    <t>Trieschmann, Hilmar</t>
  </si>
  <si>
    <t xml:space="preserve">Lehrlingstraße </t>
  </si>
  <si>
    <t>06131 834567</t>
  </si>
  <si>
    <t>Trottow, Stefanie</t>
  </si>
  <si>
    <t xml:space="preserve">Reichsstraße </t>
  </si>
  <si>
    <t>069 456999</t>
  </si>
  <si>
    <t>Tutti, Salvatore</t>
  </si>
  <si>
    <t xml:space="preserve">Juliastraße </t>
  </si>
  <si>
    <t>069 985147</t>
  </si>
  <si>
    <t>Untergärtner, Tobias</t>
  </si>
  <si>
    <t xml:space="preserve">Zollvereinweg </t>
  </si>
  <si>
    <t>0611 147789</t>
  </si>
  <si>
    <t>Unterwegner, Otto</t>
  </si>
  <si>
    <t xml:space="preserve">Tellstraße </t>
  </si>
  <si>
    <t>069 654777</t>
  </si>
  <si>
    <t>Volkert, Josef</t>
  </si>
  <si>
    <t xml:space="preserve">Fliederweg </t>
  </si>
  <si>
    <t>069 7784662</t>
  </si>
  <si>
    <t>Vollmann, Ilka</t>
  </si>
  <si>
    <t xml:space="preserve">Baltzstraße </t>
  </si>
  <si>
    <t>0611 342165</t>
  </si>
  <si>
    <t>Von Manteuffel, Wolfgang</t>
  </si>
  <si>
    <t xml:space="preserve">Hertener Straße </t>
  </si>
  <si>
    <t>069 995711</t>
  </si>
  <si>
    <t>Walter, Adalbert</t>
  </si>
  <si>
    <t xml:space="preserve">Auf dem Beisendreisch </t>
  </si>
  <si>
    <t>069 986523</t>
  </si>
  <si>
    <t>Weiherer, Dagmar</t>
  </si>
  <si>
    <t xml:space="preserve">Straßburger Straße </t>
  </si>
  <si>
    <t>0611 7795312</t>
  </si>
  <si>
    <t>Weinberg, Julia</t>
  </si>
  <si>
    <t xml:space="preserve">Lutherstraße </t>
  </si>
  <si>
    <t>0611 234523</t>
  </si>
  <si>
    <t>Weinhauff, Hans-Jörg</t>
  </si>
  <si>
    <t xml:space="preserve">Kurfürstenstraße </t>
  </si>
  <si>
    <t>6151 888888</t>
  </si>
  <si>
    <t>Wesel, Ilse</t>
  </si>
  <si>
    <t xml:space="preserve">Steinmetzstraße </t>
  </si>
  <si>
    <t>069 555777</t>
  </si>
  <si>
    <t>Wiese, Paul</t>
  </si>
  <si>
    <t xml:space="preserve">Corneliusstraße </t>
  </si>
  <si>
    <t>069 0000000</t>
  </si>
  <si>
    <t>Wiesenhoff, Eugen</t>
  </si>
  <si>
    <t xml:space="preserve">Ackerstraße </t>
  </si>
  <si>
    <t>6151 777777</t>
  </si>
  <si>
    <t>Willer, Christian</t>
  </si>
  <si>
    <t xml:space="preserve">Zur Emschermulde </t>
  </si>
  <si>
    <t>6151 778963</t>
  </si>
  <si>
    <t>Wolff, Gudrun</t>
  </si>
  <si>
    <t xml:space="preserve">Baumstraße </t>
  </si>
  <si>
    <t>069 555666</t>
  </si>
  <si>
    <t>Zuse, Thomas</t>
  </si>
  <si>
    <t xml:space="preserve">Eupener Straße </t>
  </si>
  <si>
    <t>06131 735498</t>
  </si>
  <si>
    <t>Kundennr.</t>
  </si>
  <si>
    <t>KU-NR 1</t>
  </si>
  <si>
    <t>KU-NR 2</t>
  </si>
  <si>
    <t>KU-NR 3</t>
  </si>
  <si>
    <t>KU-NR 4</t>
  </si>
  <si>
    <t>KU-NR 5</t>
  </si>
  <si>
    <t>KU-NR 6</t>
  </si>
  <si>
    <t>KU-NR 7</t>
  </si>
  <si>
    <t>KU-NR 8</t>
  </si>
  <si>
    <t>KU-NR 9</t>
  </si>
  <si>
    <t>KU-NR 10</t>
  </si>
  <si>
    <t>KU-NR 11</t>
  </si>
  <si>
    <t>KU-NR 12</t>
  </si>
  <si>
    <t>KU-NR 13</t>
  </si>
  <si>
    <t>KU-NR 14</t>
  </si>
  <si>
    <t>KU-NR 15</t>
  </si>
  <si>
    <t>KU-NR 16</t>
  </si>
  <si>
    <t>KU-NR 17</t>
  </si>
  <si>
    <t>KU-NR 18</t>
  </si>
  <si>
    <t>KU-NR 19</t>
  </si>
  <si>
    <t>KU-NR 20</t>
  </si>
  <si>
    <t>KU-NR 21</t>
  </si>
  <si>
    <t>KU-NR 22</t>
  </si>
  <si>
    <t>KU-NR 23</t>
  </si>
  <si>
    <t>KU-NR 24</t>
  </si>
  <si>
    <t>KU-NR 25</t>
  </si>
  <si>
    <t>KU-NR 26</t>
  </si>
  <si>
    <t>KU-NR 27</t>
  </si>
  <si>
    <t>KU-NR 28</t>
  </si>
  <si>
    <t>KU-NR 29</t>
  </si>
  <si>
    <t>KU-NR 30</t>
  </si>
  <si>
    <t>KU-NR 31</t>
  </si>
  <si>
    <t>KU-NR 32</t>
  </si>
  <si>
    <t>KU-NR 33</t>
  </si>
  <si>
    <t>KU-NR 34</t>
  </si>
  <si>
    <t>KU-NR 35</t>
  </si>
  <si>
    <t>KU-NR 36</t>
  </si>
  <si>
    <t>KU-NR 37</t>
  </si>
  <si>
    <t>KU-NR 38</t>
  </si>
  <si>
    <t>KU-NR 39</t>
  </si>
  <si>
    <t>KU-NR 40</t>
  </si>
  <si>
    <t>KU-NR 41</t>
  </si>
  <si>
    <t>KU-NR 42</t>
  </si>
  <si>
    <t>KU-NR 43</t>
  </si>
  <si>
    <t>KU-NR 44</t>
  </si>
  <si>
    <t>KU-NR 45</t>
  </si>
  <si>
    <t>KU-NR 46</t>
  </si>
  <si>
    <t>KU-NR 47</t>
  </si>
  <si>
    <t>KU-NR 48</t>
  </si>
  <si>
    <t>KU-NR 49</t>
  </si>
  <si>
    <t>KU-NR 50</t>
  </si>
  <si>
    <t>KU-NR 51</t>
  </si>
  <si>
    <t>KU-NR 52</t>
  </si>
  <si>
    <t>KU-NR 53</t>
  </si>
  <si>
    <t>KU-NR 54</t>
  </si>
  <si>
    <t>KU-NR 55</t>
  </si>
  <si>
    <t>KU-NR 56</t>
  </si>
  <si>
    <t>KU-NR 57</t>
  </si>
  <si>
    <t>KU-NR 58</t>
  </si>
  <si>
    <t>KU-NR 59</t>
  </si>
  <si>
    <t>KU-NR 60</t>
  </si>
  <si>
    <t>KU-NR 61</t>
  </si>
  <si>
    <t>KU-NR 62</t>
  </si>
  <si>
    <t>KU-NR 63</t>
  </si>
  <si>
    <t>KU-NR 64</t>
  </si>
  <si>
    <t>KU-NR 65</t>
  </si>
  <si>
    <t>KU-NR 66</t>
  </si>
  <si>
    <t>KU-NR 67</t>
  </si>
  <si>
    <t>KU-NR 68</t>
  </si>
  <si>
    <t>KU-NR 69</t>
  </si>
  <si>
    <t>KU-NR 70</t>
  </si>
  <si>
    <t>KU-NR 71</t>
  </si>
  <si>
    <t>KU-NR 72</t>
  </si>
  <si>
    <t>KU-NR 73</t>
  </si>
  <si>
    <t>KU-NR 74</t>
  </si>
  <si>
    <t>KU-NR 75</t>
  </si>
  <si>
    <t>KU-NR 76</t>
  </si>
  <si>
    <t>KU-NR 77</t>
  </si>
  <si>
    <t>KU-NR 78</t>
  </si>
  <si>
    <t>KU-NR 79</t>
  </si>
  <si>
    <t>KU-NR 80</t>
  </si>
  <si>
    <t>KU-NR 81</t>
  </si>
  <si>
    <t>KU-NR 82</t>
  </si>
  <si>
    <t>KU-NR 83</t>
  </si>
  <si>
    <t>KU-NR 84</t>
  </si>
  <si>
    <t>KU-NR 85</t>
  </si>
  <si>
    <t>KU-NR 86</t>
  </si>
  <si>
    <t>KU-NR 87</t>
  </si>
  <si>
    <t>KU-NR 88</t>
  </si>
  <si>
    <t>KU-NR 89</t>
  </si>
  <si>
    <t>KU-NR 90</t>
  </si>
  <si>
    <t>KU-NR 91</t>
  </si>
  <si>
    <t>KU-NR 92</t>
  </si>
  <si>
    <t>KU-NR 93</t>
  </si>
  <si>
    <t>KU-NR 94</t>
  </si>
  <si>
    <t>KU-NR 95</t>
  </si>
  <si>
    <t>KU-NR 96</t>
  </si>
  <si>
    <t>KU-NR 97</t>
  </si>
  <si>
    <t>KU-NR 98</t>
  </si>
  <si>
    <t>KU-NR 99</t>
  </si>
  <si>
    <t>KU-NR 100</t>
  </si>
  <si>
    <t>KU-NR 101</t>
  </si>
  <si>
    <t>KU-NR 102</t>
  </si>
  <si>
    <t>KU-NR 103</t>
  </si>
  <si>
    <t>KU-NR 104</t>
  </si>
  <si>
    <t>KU-NR 105</t>
  </si>
  <si>
    <t>KU-NR 106</t>
  </si>
  <si>
    <t>KU-NR 107</t>
  </si>
  <si>
    <t>KU-NR 108</t>
  </si>
  <si>
    <t>KU-NR 109</t>
  </si>
  <si>
    <t>KU-NR 110</t>
  </si>
  <si>
    <t>KU-NR 111</t>
  </si>
  <si>
    <t>KU-NR 112</t>
  </si>
  <si>
    <t>KU-NR 113</t>
  </si>
  <si>
    <t>KU-NR 114</t>
  </si>
  <si>
    <t>KU-NR 115</t>
  </si>
  <si>
    <t>KU-NR 116</t>
  </si>
  <si>
    <t>KU-NR 117</t>
  </si>
  <si>
    <t>KU-NR 118</t>
  </si>
  <si>
    <t>KU-NR 119</t>
  </si>
  <si>
    <t>KU-NR 120</t>
  </si>
  <si>
    <t>KU-NR 121</t>
  </si>
  <si>
    <t>KU-NR 122</t>
  </si>
  <si>
    <t>KU-NR 123</t>
  </si>
  <si>
    <t>KU-NR 124</t>
  </si>
  <si>
    <t>KU-NR 125</t>
  </si>
  <si>
    <t>KU-NR 126</t>
  </si>
  <si>
    <t>KU-NR 127</t>
  </si>
  <si>
    <t>KU-NR 128</t>
  </si>
  <si>
    <t>KU-NR 129</t>
  </si>
  <si>
    <t>KU-NR 130</t>
  </si>
  <si>
    <t>KU-NR 131</t>
  </si>
  <si>
    <t>KU-NR 132</t>
  </si>
  <si>
    <t>KU-NR 133</t>
  </si>
  <si>
    <t>KU-NR 134</t>
  </si>
  <si>
    <t>KU-NR 135</t>
  </si>
  <si>
    <t>KU-NR 136</t>
  </si>
  <si>
    <t>KU-NR 137</t>
  </si>
  <si>
    <t>KU-NR 138</t>
  </si>
  <si>
    <t>KU-NR 139</t>
  </si>
  <si>
    <t>KU-NR 140</t>
  </si>
  <si>
    <t>KU-NR 141</t>
  </si>
  <si>
    <t>KU-NR 142</t>
  </si>
  <si>
    <t>KU-NR 143</t>
  </si>
  <si>
    <t>KU-NR 144</t>
  </si>
  <si>
    <t>KU-NR 145</t>
  </si>
  <si>
    <t>KU-NR 146</t>
  </si>
  <si>
    <t>KU-NR 147</t>
  </si>
  <si>
    <t>KU-NR 148</t>
  </si>
  <si>
    <t>KU-NR 149</t>
  </si>
  <si>
    <t>KU-NR 150</t>
  </si>
  <si>
    <t>Team</t>
  </si>
  <si>
    <t>Konstruktion/Design</t>
  </si>
  <si>
    <t>Marketing/Vertrieb</t>
  </si>
  <si>
    <t>Allgemeine Verwaltung</t>
  </si>
  <si>
    <t>Produktion</t>
  </si>
  <si>
    <t>Leitungen</t>
  </si>
  <si>
    <t>Kuckucksweg</t>
  </si>
  <si>
    <t>Mont-Cenis-Straße</t>
  </si>
  <si>
    <t>Am Berg</t>
  </si>
  <si>
    <t>Karl-Brandt-Weg</t>
  </si>
  <si>
    <t>Humboldtstraße</t>
  </si>
  <si>
    <t>Praetoriusstraße</t>
  </si>
  <si>
    <t>Fleithestraße</t>
  </si>
  <si>
    <t>Rolandstraße</t>
  </si>
  <si>
    <t>KU-NR</t>
  </si>
  <si>
    <t>KU-</t>
  </si>
  <si>
    <t>NR 1</t>
  </si>
  <si>
    <t>NR 2</t>
  </si>
  <si>
    <t>NR 3</t>
  </si>
  <si>
    <t>NR 4</t>
  </si>
  <si>
    <t>NR 5</t>
  </si>
  <si>
    <t>NR 6</t>
  </si>
  <si>
    <t>NR 7</t>
  </si>
  <si>
    <t>NR 8</t>
  </si>
  <si>
    <t>NR 9</t>
  </si>
  <si>
    <t>NR 10</t>
  </si>
  <si>
    <t>NR 11</t>
  </si>
  <si>
    <t>NR 12</t>
  </si>
  <si>
    <t>NR 13</t>
  </si>
  <si>
    <t>NR 14</t>
  </si>
  <si>
    <t>NR 15</t>
  </si>
  <si>
    <t>NR 16</t>
  </si>
  <si>
    <t>NR 17</t>
  </si>
  <si>
    <t>NR 18</t>
  </si>
  <si>
    <t>NR 19</t>
  </si>
  <si>
    <t>NR 20</t>
  </si>
  <si>
    <t>NR 21</t>
  </si>
  <si>
    <t>NR 22</t>
  </si>
  <si>
    <t>NR 23</t>
  </si>
  <si>
    <t>NR 24</t>
  </si>
  <si>
    <t>NR 25</t>
  </si>
  <si>
    <t>NR 26</t>
  </si>
  <si>
    <t>NR 27</t>
  </si>
  <si>
    <t>NR 28</t>
  </si>
  <si>
    <t>NR 29</t>
  </si>
  <si>
    <t>NR 30</t>
  </si>
  <si>
    <t>NR 31</t>
  </si>
  <si>
    <t>NR 32</t>
  </si>
  <si>
    <t>NR 33</t>
  </si>
  <si>
    <t>NR 34</t>
  </si>
  <si>
    <t>NR 35</t>
  </si>
  <si>
    <t>NR 36</t>
  </si>
  <si>
    <t>NR 37</t>
  </si>
  <si>
    <t>NR 38</t>
  </si>
  <si>
    <t>NR 39</t>
  </si>
  <si>
    <t>NR 40</t>
  </si>
  <si>
    <t>NR 41</t>
  </si>
  <si>
    <t>NR 42</t>
  </si>
  <si>
    <t>NR 43</t>
  </si>
  <si>
    <t>NR 44</t>
  </si>
  <si>
    <t>NR 45</t>
  </si>
  <si>
    <t>NR 46</t>
  </si>
  <si>
    <t>NR 47</t>
  </si>
  <si>
    <t>NR 48</t>
  </si>
  <si>
    <t>NR 49</t>
  </si>
  <si>
    <t>NR 50</t>
  </si>
  <si>
    <t>NR 51</t>
  </si>
  <si>
    <t>NR 52</t>
  </si>
  <si>
    <t>NR 53</t>
  </si>
  <si>
    <t>NR 54</t>
  </si>
  <si>
    <t>NR 55</t>
  </si>
  <si>
    <t>NR 56</t>
  </si>
  <si>
    <t>NR 57</t>
  </si>
  <si>
    <t>NR 58</t>
  </si>
  <si>
    <t>NR 59</t>
  </si>
  <si>
    <t>NR 60</t>
  </si>
  <si>
    <t>NR 61</t>
  </si>
  <si>
    <t>NR 62</t>
  </si>
  <si>
    <t>NR 63</t>
  </si>
  <si>
    <t>NR 64</t>
  </si>
  <si>
    <t>NR 65</t>
  </si>
  <si>
    <t>NR 66</t>
  </si>
  <si>
    <t>NR 67</t>
  </si>
  <si>
    <t>NR 68</t>
  </si>
  <si>
    <t>NR 69</t>
  </si>
  <si>
    <t>NR 70</t>
  </si>
  <si>
    <t>NR 71</t>
  </si>
  <si>
    <t>NR 72</t>
  </si>
  <si>
    <t>NR 73</t>
  </si>
  <si>
    <t>NR 74</t>
  </si>
  <si>
    <t>NR 75</t>
  </si>
  <si>
    <t>NR 76</t>
  </si>
  <si>
    <t>NR 77</t>
  </si>
  <si>
    <t>NR 78</t>
  </si>
  <si>
    <t>NR 79</t>
  </si>
  <si>
    <t>NR 80</t>
  </si>
  <si>
    <t>NR 81</t>
  </si>
  <si>
    <t>NR 82</t>
  </si>
  <si>
    <t>NR 83</t>
  </si>
  <si>
    <t>NR 84</t>
  </si>
  <si>
    <t>NR 85</t>
  </si>
  <si>
    <t>NR 86</t>
  </si>
  <si>
    <t>NR 87</t>
  </si>
  <si>
    <t>NR 88</t>
  </si>
  <si>
    <t>NR 89</t>
  </si>
  <si>
    <t>NR 90</t>
  </si>
  <si>
    <t>NR 91</t>
  </si>
  <si>
    <t>NR 92</t>
  </si>
  <si>
    <t>NR 93</t>
  </si>
  <si>
    <t>NR 94</t>
  </si>
  <si>
    <t>NR 95</t>
  </si>
  <si>
    <t>NR 96</t>
  </si>
  <si>
    <t>NR 97</t>
  </si>
  <si>
    <t>NR 98</t>
  </si>
  <si>
    <t>NR 99</t>
  </si>
  <si>
    <t>NR 100</t>
  </si>
  <si>
    <t>NR 101</t>
  </si>
  <si>
    <t>NR 102</t>
  </si>
  <si>
    <t>NR 103</t>
  </si>
  <si>
    <t>NR 104</t>
  </si>
  <si>
    <t>NR 105</t>
  </si>
  <si>
    <t>NR 106</t>
  </si>
  <si>
    <t>NR 107</t>
  </si>
  <si>
    <t>NR 108</t>
  </si>
  <si>
    <t>NR 109</t>
  </si>
  <si>
    <t>NR 110</t>
  </si>
  <si>
    <t>NR 111</t>
  </si>
  <si>
    <t>NR 112</t>
  </si>
  <si>
    <t>NR 113</t>
  </si>
  <si>
    <t>NR 114</t>
  </si>
  <si>
    <t>NR 115</t>
  </si>
  <si>
    <t>NR 116</t>
  </si>
  <si>
    <t>NR 117</t>
  </si>
  <si>
    <t>NR 118</t>
  </si>
  <si>
    <t>NR 119</t>
  </si>
  <si>
    <t>NR 120</t>
  </si>
  <si>
    <t>NR 121</t>
  </si>
  <si>
    <t>NR 122</t>
  </si>
  <si>
    <t>NR 123</t>
  </si>
  <si>
    <t>NR 124</t>
  </si>
  <si>
    <t>NR 125</t>
  </si>
  <si>
    <t>NR 126</t>
  </si>
  <si>
    <t>NR 127</t>
  </si>
  <si>
    <t>NR 128</t>
  </si>
  <si>
    <t>NR 129</t>
  </si>
  <si>
    <t>NR 130</t>
  </si>
  <si>
    <t>NR 131</t>
  </si>
  <si>
    <t>NR 132</t>
  </si>
  <si>
    <t>NR 133</t>
  </si>
  <si>
    <t>NR 134</t>
  </si>
  <si>
    <t>NR 135</t>
  </si>
  <si>
    <t>NR 136</t>
  </si>
  <si>
    <t>NR 137</t>
  </si>
  <si>
    <t>NR 138</t>
  </si>
  <si>
    <t>NR 139</t>
  </si>
  <si>
    <t>NR 140</t>
  </si>
  <si>
    <t>NR 141</t>
  </si>
  <si>
    <t>NR 142</t>
  </si>
  <si>
    <t>NR 143</t>
  </si>
  <si>
    <t>NR 144</t>
  </si>
  <si>
    <t>NR 145</t>
  </si>
  <si>
    <t>NR 146</t>
  </si>
  <si>
    <t>NR 147</t>
  </si>
  <si>
    <t>NR 148</t>
  </si>
  <si>
    <t>NR 149</t>
  </si>
  <si>
    <t>NR 150</t>
  </si>
  <si>
    <t>Vorname</t>
  </si>
  <si>
    <t>Nachname</t>
  </si>
  <si>
    <t>Wilhelm</t>
  </si>
  <si>
    <t>Claudia</t>
  </si>
  <si>
    <t>Adalbert</t>
  </si>
  <si>
    <t>Gustav</t>
  </si>
  <si>
    <t>Hugo</t>
  </si>
  <si>
    <t>Paul</t>
  </si>
  <si>
    <t>Uschi</t>
  </si>
  <si>
    <t>Bernd</t>
  </si>
  <si>
    <t>Sonja</t>
  </si>
  <si>
    <t>Roland</t>
  </si>
  <si>
    <t>Ute</t>
  </si>
  <si>
    <t>Stefan</t>
  </si>
  <si>
    <t>Barbara</t>
  </si>
  <si>
    <t>Bettina</t>
  </si>
  <si>
    <t>Andrea</t>
  </si>
  <si>
    <t>Sean</t>
  </si>
  <si>
    <t>Norbert</t>
  </si>
  <si>
    <t>Laura</t>
  </si>
  <si>
    <t>Otto</t>
  </si>
  <si>
    <t>Gerlinde</t>
  </si>
  <si>
    <t>Fritz</t>
  </si>
  <si>
    <t>Maria</t>
  </si>
  <si>
    <t>Michael</t>
  </si>
  <si>
    <t>Tanja</t>
  </si>
  <si>
    <t>Hermann</t>
  </si>
  <si>
    <t>Andreas</t>
  </si>
  <si>
    <t>Ragnhild</t>
  </si>
  <si>
    <t>Gertrud</t>
  </si>
  <si>
    <t>Sandra</t>
  </si>
  <si>
    <t>Jule</t>
  </si>
  <si>
    <t>Jürgen</t>
  </si>
  <si>
    <t>Max</t>
  </si>
  <si>
    <t>Eduard</t>
  </si>
  <si>
    <t>Lutz</t>
  </si>
  <si>
    <t>Friedolin</t>
  </si>
  <si>
    <t>Peter</t>
  </si>
  <si>
    <t>Stefanie</t>
  </si>
  <si>
    <t>Christiane</t>
  </si>
  <si>
    <t>Thomas</t>
  </si>
  <si>
    <t>Doris</t>
  </si>
  <si>
    <t>Klaus</t>
  </si>
  <si>
    <t>Stephan</t>
  </si>
  <si>
    <t>Benedikt</t>
  </si>
  <si>
    <t>Irmgart</t>
  </si>
  <si>
    <t>Anja</t>
  </si>
  <si>
    <t>Herta</t>
  </si>
  <si>
    <t>Hubert</t>
  </si>
  <si>
    <t>Anton</t>
  </si>
  <si>
    <t>Dietrich</t>
  </si>
  <si>
    <t>Kirstin</t>
  </si>
  <si>
    <t>Jenny</t>
  </si>
  <si>
    <t>Hans</t>
  </si>
  <si>
    <t>Björn</t>
  </si>
  <si>
    <t>Frank</t>
  </si>
  <si>
    <t>Eva-Maria</t>
  </si>
  <si>
    <t>Hildegard</t>
  </si>
  <si>
    <t>Ilse</t>
  </si>
  <si>
    <t>Günther</t>
  </si>
  <si>
    <t>Pauline</t>
  </si>
  <si>
    <t>Maximilian</t>
  </si>
  <si>
    <t>Bertha</t>
  </si>
  <si>
    <t>Gregor</t>
  </si>
  <si>
    <t>Samuel</t>
  </si>
  <si>
    <t>Urs</t>
  </si>
  <si>
    <t>Karin</t>
  </si>
  <si>
    <t>Siglinde</t>
  </si>
  <si>
    <t>Nicole</t>
  </si>
  <si>
    <t>Hilmar</t>
  </si>
  <si>
    <t>Stephanie</t>
  </si>
  <si>
    <t>Tina</t>
  </si>
  <si>
    <t>Karla</t>
  </si>
  <si>
    <t>Karl</t>
  </si>
  <si>
    <t>Sascha</t>
  </si>
  <si>
    <t>Walther</t>
  </si>
  <si>
    <t>Elfriede</t>
  </si>
  <si>
    <t>Nelly</t>
  </si>
  <si>
    <t>Annabell</t>
  </si>
  <si>
    <t>Alfred</t>
  </si>
  <si>
    <t>Anette</t>
  </si>
  <si>
    <t>Johann</t>
  </si>
  <si>
    <t>Detlev</t>
  </si>
  <si>
    <t>Hans-Peter</t>
  </si>
  <si>
    <t>Katharina</t>
  </si>
  <si>
    <t>Rainer</t>
  </si>
  <si>
    <t>Lisa</t>
  </si>
  <si>
    <t>Sabine</t>
  </si>
  <si>
    <t>Kurt</t>
  </si>
  <si>
    <t>Ursula</t>
  </si>
  <si>
    <t>Melanie</t>
  </si>
  <si>
    <t>Anna</t>
  </si>
  <si>
    <t>Erwin</t>
  </si>
  <si>
    <t>Manfred</t>
  </si>
  <si>
    <t>Kerstin</t>
  </si>
  <si>
    <t>Burkhard</t>
  </si>
  <si>
    <t>Charlotte</t>
  </si>
  <si>
    <t>Mustafa</t>
  </si>
  <si>
    <t>Katja</t>
  </si>
  <si>
    <t>Zacharias</t>
  </si>
  <si>
    <t>Walter</t>
  </si>
  <si>
    <t>Hiltrud</t>
  </si>
  <si>
    <t>Siegfried</t>
  </si>
  <si>
    <t>Herbert</t>
  </si>
  <si>
    <t>Bärbel</t>
  </si>
  <si>
    <t>Eugen</t>
  </si>
  <si>
    <t>Edgar</t>
  </si>
  <si>
    <t>Wolf-Dietrich</t>
  </si>
  <si>
    <t>Marianne</t>
  </si>
  <si>
    <t>Hilde</t>
  </si>
  <si>
    <t>Friedrich</t>
  </si>
  <si>
    <t>Ottilie</t>
  </si>
  <si>
    <t>Uwe</t>
  </si>
  <si>
    <t>Konrad</t>
  </si>
  <si>
    <t>Leo</t>
  </si>
  <si>
    <t>Hanna</t>
  </si>
  <si>
    <t>Emanuel</t>
  </si>
  <si>
    <t>Ansgar</t>
  </si>
  <si>
    <t>Emil</t>
  </si>
  <si>
    <t>Salvatore</t>
  </si>
  <si>
    <t>Tobias</t>
  </si>
  <si>
    <t>Josef</t>
  </si>
  <si>
    <t>Ilka</t>
  </si>
  <si>
    <t>Wolfgang</t>
  </si>
  <si>
    <t>Dagmar</t>
  </si>
  <si>
    <t>Julia</t>
  </si>
  <si>
    <t>Hans-Jörg</t>
  </si>
  <si>
    <t>Christian</t>
  </si>
  <si>
    <t>Gudrun</t>
  </si>
  <si>
    <t>Althoff</t>
  </si>
  <si>
    <t>Apfelbaum</t>
  </si>
  <si>
    <t>Auberger</t>
  </si>
  <si>
    <t>Bauer</t>
  </si>
  <si>
    <t>Baumann</t>
  </si>
  <si>
    <t>Bäumer</t>
  </si>
  <si>
    <t>Bayerle</t>
  </si>
  <si>
    <t>Bender</t>
  </si>
  <si>
    <t>Berger</t>
  </si>
  <si>
    <t>Bergstein</t>
  </si>
  <si>
    <t>Beyersdörfer</t>
  </si>
  <si>
    <t>Bläuel</t>
  </si>
  <si>
    <t>Blücher</t>
  </si>
  <si>
    <t>Braun</t>
  </si>
  <si>
    <t>Claßmann</t>
  </si>
  <si>
    <t>Conolly</t>
  </si>
  <si>
    <t>Dorff</t>
  </si>
  <si>
    <t>Döring</t>
  </si>
  <si>
    <t>Dröger</t>
  </si>
  <si>
    <t>Eberspächer</t>
  </si>
  <si>
    <t>Ebert</t>
  </si>
  <si>
    <t>Eichenau</t>
  </si>
  <si>
    <t>Eichendorff</t>
  </si>
  <si>
    <t>Eichenhoff</t>
  </si>
  <si>
    <t>Elser</t>
  </si>
  <si>
    <t>Eppel</t>
  </si>
  <si>
    <t>Färber</t>
  </si>
  <si>
    <t>Faust</t>
  </si>
  <si>
    <t>Feldbein</t>
  </si>
  <si>
    <t>Fellner</t>
  </si>
  <si>
    <t>Fichtenberger</t>
  </si>
  <si>
    <t>Fissler</t>
  </si>
  <si>
    <t>Fochter</t>
  </si>
  <si>
    <t>Friedrichs</t>
  </si>
  <si>
    <t>Fuchs</t>
  </si>
  <si>
    <t>Glahn</t>
  </si>
  <si>
    <t>Grabowski</t>
  </si>
  <si>
    <t>Graf</t>
  </si>
  <si>
    <t>Grüner</t>
  </si>
  <si>
    <t>Guth</t>
  </si>
  <si>
    <t>Haase</t>
  </si>
  <si>
    <t>Hallenbacher</t>
  </si>
  <si>
    <t>Haller</t>
  </si>
  <si>
    <t>Hamburg</t>
  </si>
  <si>
    <t>Hauenstein</t>
  </si>
  <si>
    <t>Haußmann</t>
  </si>
  <si>
    <t>Helmer</t>
  </si>
  <si>
    <t>Hesse</t>
  </si>
  <si>
    <t>Heßling</t>
  </si>
  <si>
    <t>Heyerdal</t>
  </si>
  <si>
    <t>Himmelstoß</t>
  </si>
  <si>
    <t>Höllerer</t>
  </si>
  <si>
    <t>Holt</t>
  </si>
  <si>
    <t>Holzhäußer</t>
  </si>
  <si>
    <t>Hoppenstedt</t>
  </si>
  <si>
    <t>Huber</t>
  </si>
  <si>
    <t>Hummel</t>
  </si>
  <si>
    <t>Hundinger</t>
  </si>
  <si>
    <t>Hussel</t>
  </si>
  <si>
    <t>Immendorf</t>
  </si>
  <si>
    <t>Jauch</t>
  </si>
  <si>
    <t>Jung</t>
  </si>
  <si>
    <t>Jungmann</t>
  </si>
  <si>
    <t>Kadschinsky</t>
  </si>
  <si>
    <t>Keller</t>
  </si>
  <si>
    <t>Kirsch</t>
  </si>
  <si>
    <t>Klapp</t>
  </si>
  <si>
    <t>Klotz</t>
  </si>
  <si>
    <t>Klumpp</t>
  </si>
  <si>
    <t>Kohl</t>
  </si>
  <si>
    <t>Kreutzer</t>
  </si>
  <si>
    <t>Kron-Küppers</t>
  </si>
  <si>
    <t>Lampe</t>
  </si>
  <si>
    <t>Landmann</t>
  </si>
  <si>
    <t>Langer</t>
  </si>
  <si>
    <t>Laubenstein</t>
  </si>
  <si>
    <t>Lauer</t>
  </si>
  <si>
    <t>Loster-Schneider</t>
  </si>
  <si>
    <t>Luchs</t>
  </si>
  <si>
    <t>Lüdenscheid</t>
  </si>
  <si>
    <t>Lüdtke</t>
  </si>
  <si>
    <t>Luxemburg</t>
  </si>
  <si>
    <t>Mahn</t>
  </si>
  <si>
    <t>Mann</t>
  </si>
  <si>
    <t>Manz</t>
  </si>
  <si>
    <t>Marcks</t>
  </si>
  <si>
    <t>Martin</t>
  </si>
  <si>
    <t>Maurer</t>
  </si>
  <si>
    <t>Meisner</t>
  </si>
  <si>
    <t>Meyer</t>
  </si>
  <si>
    <t>Mohrmeier</t>
  </si>
  <si>
    <t>Möller-Hollgarten</t>
  </si>
  <si>
    <t>Mühlmann</t>
  </si>
  <si>
    <t>Müller</t>
  </si>
  <si>
    <t>Murnau</t>
  </si>
  <si>
    <t>Nöller</t>
  </si>
  <si>
    <t>Obermayer</t>
  </si>
  <si>
    <t>Obermeier</t>
  </si>
  <si>
    <t>Osterfelder</t>
  </si>
  <si>
    <t>Otterstädter</t>
  </si>
  <si>
    <t>Özmir</t>
  </si>
  <si>
    <t>Pfitzer</t>
  </si>
  <si>
    <t>Posch</t>
  </si>
  <si>
    <t>Rathenau</t>
  </si>
  <si>
    <t>Reincke</t>
  </si>
  <si>
    <t>Reuter</t>
  </si>
  <si>
    <t>Rosenthal</t>
  </si>
  <si>
    <t>Rösner</t>
  </si>
  <si>
    <t>Rotluft</t>
  </si>
  <si>
    <t>Schlatter</t>
  </si>
  <si>
    <t>Schlauch</t>
  </si>
  <si>
    <t>Schmidt</t>
  </si>
  <si>
    <t>Schmitt</t>
  </si>
  <si>
    <t>Schöneberger</t>
  </si>
  <si>
    <t>Schübel</t>
  </si>
  <si>
    <t>Schwab</t>
  </si>
  <si>
    <t>Schwarz</t>
  </si>
  <si>
    <t>Schweizer</t>
  </si>
  <si>
    <t>Schwönsdorf</t>
  </si>
  <si>
    <t>Seeau</t>
  </si>
  <si>
    <t>Seelinger</t>
  </si>
  <si>
    <t>Seemann</t>
  </si>
  <si>
    <t>Sommer</t>
  </si>
  <si>
    <t>Stampf</t>
  </si>
  <si>
    <t>Stern</t>
  </si>
  <si>
    <t>Sternheimer</t>
  </si>
  <si>
    <t>Stifter</t>
  </si>
  <si>
    <t>Teichhuber</t>
  </si>
  <si>
    <t>Trieschmann</t>
  </si>
  <si>
    <t>Trottow</t>
  </si>
  <si>
    <t>Tutti</t>
  </si>
  <si>
    <t>Untergärtner</t>
  </si>
  <si>
    <t>Unterwegner</t>
  </si>
  <si>
    <t>Volkert</t>
  </si>
  <si>
    <t>Vollmann</t>
  </si>
  <si>
    <t>Von Manteuffel</t>
  </si>
  <si>
    <t>Weiherer</t>
  </si>
  <si>
    <t>Weinberg</t>
  </si>
  <si>
    <t>Weinhauff</t>
  </si>
  <si>
    <t>Wesel</t>
  </si>
  <si>
    <t>Wiese</t>
  </si>
  <si>
    <t>Wiesenhoff</t>
  </si>
  <si>
    <t>Willer</t>
  </si>
  <si>
    <t>Wolff</t>
  </si>
  <si>
    <t>Zuse</t>
  </si>
  <si>
    <t>Anschrift</t>
  </si>
  <si>
    <t>Tel. bereinigt</t>
  </si>
  <si>
    <t>E-Mail</t>
  </si>
  <si>
    <t>=WECHSELN(WECHSELN(WECHSELN(WECHSELN(WECHSELN(WECHSELN(WECHSELN(A21;
"ü";"ue");"ö";"oe");"ä";"ae");"Ü";"Ue");"Ö";"Oe");"Ä";"Ae");"ß";"ss")</t>
  </si>
  <si>
    <t>Dürüm</t>
  </si>
  <si>
    <t>Email bereinigt</t>
  </si>
  <si>
    <t>Lfd. Nr. automatisch</t>
  </si>
  <si>
    <t>Lfd. Nr. formatiert</t>
  </si>
  <si>
    <t>Lfd. Nr. verknüpft</t>
  </si>
  <si>
    <t>Lfd. Nr. verkettet</t>
  </si>
  <si>
    <t>Text in Spalten
mit Trennzeichen
"Leerschritt"</t>
  </si>
  <si>
    <t>Kundennr trennen2</t>
  </si>
  <si>
    <t>Text in Spalten
mit Feste Breite</t>
  </si>
  <si>
    <t>Kundennr trennen1</t>
  </si>
  <si>
    <t>Geburtstag</t>
  </si>
  <si>
    <t>Einstellungsdatum</t>
  </si>
  <si>
    <t>Umfragedauer</t>
  </si>
  <si>
    <t>'43:27</t>
  </si>
  <si>
    <t>'43:26</t>
  </si>
  <si>
    <t>'43:05</t>
  </si>
  <si>
    <t>'43:30</t>
  </si>
  <si>
    <t>'89:39</t>
  </si>
  <si>
    <t>'89:13</t>
  </si>
  <si>
    <t>'89:16</t>
  </si>
  <si>
    <t>'43:22</t>
  </si>
  <si>
    <t>'43:21</t>
  </si>
  <si>
    <t>'43:51</t>
  </si>
  <si>
    <t>'43:18</t>
  </si>
  <si>
    <t>'88:46</t>
  </si>
  <si>
    <t>'88:40</t>
  </si>
  <si>
    <t>'58:19</t>
  </si>
  <si>
    <t>'88:43</t>
  </si>
  <si>
    <t>'43:07</t>
  </si>
  <si>
    <t>'41:05</t>
  </si>
  <si>
    <t>'41:48</t>
  </si>
  <si>
    <t>'43:23</t>
  </si>
  <si>
    <t>'43:36</t>
  </si>
  <si>
    <t>'43:25</t>
  </si>
  <si>
    <t>'43:20</t>
  </si>
  <si>
    <t>'103:15</t>
  </si>
  <si>
    <t>'43:31</t>
  </si>
  <si>
    <t>'43:15</t>
  </si>
  <si>
    <t>'58:25</t>
  </si>
  <si>
    <t>'104:29</t>
  </si>
  <si>
    <t>'24:40</t>
  </si>
  <si>
    <t>'87:57</t>
  </si>
  <si>
    <t>'86:03</t>
  </si>
  <si>
    <t>'43:14</t>
  </si>
  <si>
    <t>'88:30</t>
  </si>
  <si>
    <t>'43:48</t>
  </si>
  <si>
    <t>'24:34</t>
  </si>
  <si>
    <t>'95:36</t>
  </si>
  <si>
    <t>'140:40</t>
  </si>
  <si>
    <t>'101:54</t>
  </si>
  <si>
    <t>'97:48</t>
  </si>
  <si>
    <t>'96:27</t>
  </si>
  <si>
    <t>'194:00</t>
  </si>
  <si>
    <t>'88:14</t>
  </si>
  <si>
    <t>'89:31</t>
  </si>
  <si>
    <t>'90:00</t>
  </si>
  <si>
    <t>'43:10</t>
  </si>
  <si>
    <t>'28:30</t>
  </si>
  <si>
    <t>'85:14</t>
  </si>
  <si>
    <t>'43:55</t>
  </si>
  <si>
    <t>'88:50</t>
  </si>
  <si>
    <t>'86:55</t>
  </si>
  <si>
    <t>'89:00</t>
  </si>
  <si>
    <t>'43:06</t>
  </si>
  <si>
    <t>'43:17</t>
  </si>
  <si>
    <t>'88:55</t>
  </si>
  <si>
    <t>'57:51</t>
  </si>
  <si>
    <t>'88:32</t>
  </si>
  <si>
    <t>'41:40</t>
  </si>
  <si>
    <t>'39:04</t>
  </si>
  <si>
    <t>'39:24</t>
  </si>
  <si>
    <t>'43:02</t>
  </si>
  <si>
    <t>'43:24</t>
  </si>
  <si>
    <t>'43:29</t>
  </si>
  <si>
    <t>'43:28</t>
  </si>
  <si>
    <t>'58:40</t>
  </si>
  <si>
    <t>'90:20</t>
  </si>
  <si>
    <t>'24:46</t>
  </si>
  <si>
    <t>'43:58</t>
  </si>
  <si>
    <t>'96:30</t>
  </si>
  <si>
    <t>'43:11</t>
  </si>
  <si>
    <t>'88:20</t>
  </si>
  <si>
    <t>'88:57</t>
  </si>
  <si>
    <t>'24:45</t>
  </si>
  <si>
    <t>'136:00</t>
  </si>
  <si>
    <t>'89:20</t>
  </si>
  <si>
    <t>'88:44</t>
  </si>
  <si>
    <t>'88:59</t>
  </si>
  <si>
    <t>'42:02</t>
  </si>
  <si>
    <t>'43:53</t>
  </si>
  <si>
    <t>'43:13</t>
  </si>
  <si>
    <t>'43:16</t>
  </si>
  <si>
    <t>'89:08</t>
  </si>
  <si>
    <t>'43:03</t>
  </si>
  <si>
    <t>'43:00</t>
  </si>
  <si>
    <t>'155:00</t>
  </si>
  <si>
    <t>'98:53</t>
  </si>
  <si>
    <t>'24:33</t>
  </si>
  <si>
    <t>'140:00</t>
  </si>
  <si>
    <t>'43:43</t>
  </si>
  <si>
    <t>'180:00</t>
  </si>
  <si>
    <t>'24:37</t>
  </si>
  <si>
    <t>'118:00</t>
  </si>
  <si>
    <t>'104:42</t>
  </si>
  <si>
    <t>'43:09</t>
  </si>
  <si>
    <t>'24:36</t>
  </si>
  <si>
    <t>'120:00</t>
  </si>
  <si>
    <t>'104:15</t>
  </si>
  <si>
    <t>Alter</t>
  </si>
  <si>
    <t>Zugehörigkeit</t>
  </si>
  <si>
    <t>Jubiläum</t>
  </si>
  <si>
    <t>Kalenderwoche</t>
  </si>
  <si>
    <t>Teamleiter</t>
  </si>
  <si>
    <t>Birgit</t>
  </si>
  <si>
    <t>Jochen</t>
  </si>
  <si>
    <t>Tom</t>
  </si>
  <si>
    <t>Projektnr.</t>
  </si>
  <si>
    <t>Dauer</t>
  </si>
  <si>
    <t>Ergebnis</t>
  </si>
  <si>
    <t>Ku-Nr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</si>
</sst>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U-NR &quot;000000"/>
    <numFmt numFmtId="175" formatCode="ddd\ dd/\ mmm\ yy"/>
    <numFmt numFmtId="178" formatCode="&quot;KW &quot;00"/>
    <numFmt numFmtId="179" formatCode="0&quot; Jahren&quot;"/>
    <numFmt numFmtId="181" formatCode="dd/mm/yyyy\ hh:mm:ss"/>
    <numFmt numFmtId="182" formatCode="[$-F400]h:mm:ss\ AM/PM"/>
    <numFmt numFmtId="185" formatCode="hh:mm:ss&quot; h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49" fontId="4" fillId="0" borderId="0" xfId="1" applyNumberFormat="1" applyFont="1" applyAlignment="1">
      <alignment horizontal="left"/>
    </xf>
    <xf numFmtId="0" fontId="1" fillId="0" borderId="0" xfId="0" applyFont="1"/>
    <xf numFmtId="164" fontId="4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wrapText="1"/>
    </xf>
    <xf numFmtId="0" fontId="7" fillId="0" borderId="0" xfId="0" applyFont="1"/>
    <xf numFmtId="0" fontId="5" fillId="0" borderId="0" xfId="1" applyFont="1" applyAlignment="1">
      <alignment horizontal="left" wrapText="1"/>
    </xf>
    <xf numFmtId="14" fontId="4" fillId="0" borderId="0" xfId="1" applyNumberFormat="1" applyFont="1" applyAlignment="1">
      <alignment horizontal="left"/>
    </xf>
    <xf numFmtId="0" fontId="4" fillId="0" borderId="0" xfId="1" quotePrefix="1" applyFont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quotePrefix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2" applyNumberFormat="1" applyAlignment="1">
      <alignment horizontal="left"/>
    </xf>
    <xf numFmtId="0" fontId="4" fillId="0" borderId="0" xfId="1" applyNumberFormat="1" applyFont="1" applyFill="1" applyAlignment="1">
      <alignment horizontal="center"/>
    </xf>
    <xf numFmtId="14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75" fontId="4" fillId="0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78" fontId="4" fillId="0" borderId="0" xfId="1" applyNumberFormat="1" applyFont="1" applyFill="1" applyBorder="1" applyAlignment="1">
      <alignment horizontal="center"/>
    </xf>
    <xf numFmtId="179" fontId="4" fillId="0" borderId="0" xfId="1" applyNumberFormat="1" applyFont="1" applyFill="1" applyAlignment="1">
      <alignment horizontal="center"/>
    </xf>
    <xf numFmtId="181" fontId="4" fillId="0" borderId="0" xfId="1" applyNumberFormat="1" applyFont="1" applyAlignment="1">
      <alignment horizontal="left"/>
    </xf>
    <xf numFmtId="20" fontId="4" fillId="0" borderId="0" xfId="1" applyNumberFormat="1" applyFont="1" applyAlignment="1">
      <alignment horizontal="left"/>
    </xf>
    <xf numFmtId="182" fontId="4" fillId="0" borderId="0" xfId="1" applyNumberFormat="1" applyFont="1" applyAlignment="1">
      <alignment horizontal="left"/>
    </xf>
    <xf numFmtId="185" fontId="4" fillId="0" borderId="0" xfId="1" applyNumberFormat="1" applyFont="1" applyFill="1" applyAlignment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185" fontId="4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</cellXfs>
  <cellStyles count="3">
    <cellStyle name="Link" xfId="2" builtinId="8"/>
    <cellStyle name="Standard" xfId="0" builtinId="0"/>
    <cellStyle name="Standard 2" xfId="1" xr:uid="{ED328E15-4F9E-4A72-BAF5-6EB1C6018B09}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5" formatCode="hh:mm:ss&quot; h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5" formatCode="hh:mm:ss&quot; h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80" formatCode="0&quot; Jahr&quot;"/>
    </dxf>
    <dxf>
      <numFmt numFmtId="180" formatCode="0&quot; Jahr&quot;"/>
    </dxf>
    <dxf>
      <numFmt numFmtId="180" formatCode="0&quot; Jahr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0&quot; Jahren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8" formatCode="&quot;KW &quot;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5" formatCode="ddd\ dd/\ mmm\ 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KU-NR &quot;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681120-C3C6-4AFA-9113-5BD5608BB28E}" name="Tabelle2" displayName="Tabelle2" ref="A3:AG154" totalsRowCount="1" headerRowDxfId="70" dataDxfId="69" headerRowCellStyle="Standard 2" dataCellStyle="Standard 2">
  <autoFilter ref="A3:AG153" xr:uid="{67727599-B9A7-4C18-8026-067F21AE4D23}">
    <filterColumn colId="29">
      <filters>
        <filter val="Fertigung A"/>
      </filters>
    </filterColumn>
  </autoFilter>
  <tableColumns count="33">
    <tableColumn id="1" xr3:uid="{6DA3AF75-0346-4A64-84A7-58D70C948732}" name="Lfd. Nr. automatisch" totalsRowLabel="Ergebnis" dataDxfId="68" totalsRowDxfId="31" dataCellStyle="Standard 2">
      <calculatedColumnFormula>A3+1</calculatedColumnFormula>
    </tableColumn>
    <tableColumn id="2" xr3:uid="{654F1270-5F23-4DDF-9208-112223DD4D9A}" name="Lfd. Nr. formatiert" dataDxfId="67" totalsRowDxfId="30" dataCellStyle="Standard 2"/>
    <tableColumn id="3" xr3:uid="{81C777CA-F5B2-4033-8E8B-ACF68CE14129}" name="Lfd. Nr. verknüpft" dataDxfId="66" totalsRowDxfId="29">
      <calculatedColumnFormula>B4</calculatedColumnFormula>
    </tableColumn>
    <tableColumn id="4" xr3:uid="{F2CCF262-7D5F-46C8-A7F5-D025C1970EFC}" name="Lfd. Nr. verkettet" dataDxfId="65" totalsRowDxfId="28">
      <calculatedColumnFormula>CONCATENATE("KU-NR ",TEXT(C4,"000000"))</calculatedColumnFormula>
    </tableColumn>
    <tableColumn id="5" xr3:uid="{86C47762-6EEB-4A59-BA93-2EEF6597ABF1}" name="Kundennr trennen1" dataDxfId="64" totalsRowDxfId="27" dataCellStyle="Standard 2"/>
    <tableColumn id="6" xr3:uid="{5135A372-ADAB-418A-95F5-19FA94D099DB}" name="Text in Spalten_x000a_mit Trennzeichen_x000a_&quot;Leerschritt&quot;" dataDxfId="63" totalsRowDxfId="26" dataCellStyle="Standard 2"/>
    <tableColumn id="7" xr3:uid="{F99143B7-3131-40E4-89A6-2B472BEA5314}" name="Kundennr trennen2" dataDxfId="62" totalsRowDxfId="25" dataCellStyle="Standard 2"/>
    <tableColumn id="8" xr3:uid="{564B41F1-FBFC-40A7-89ED-FECDFA281F37}" name="Text in Spalten_x000a_mit Feste Breite" dataDxfId="61" totalsRowDxfId="24" dataCellStyle="Standard 2"/>
    <tableColumn id="9" xr3:uid="{3EA7AA83-A9FA-4D20-B689-982411CE464F}" name="Anrede" dataDxfId="60" totalsRowDxfId="23" dataCellStyle="Standard 2"/>
    <tableColumn id="10" xr3:uid="{9977E560-03C5-4743-988B-9FA22A593959}" name="Titel" dataDxfId="59" totalsRowDxfId="22" dataCellStyle="Standard 2"/>
    <tableColumn id="11" xr3:uid="{9E57036A-D8A5-4182-88EA-2EE25D5287E2}" name="Name" dataDxfId="58" totalsRowDxfId="21" dataCellStyle="Standard 2"/>
    <tableColumn id="12" xr3:uid="{7577AE79-1C41-46A0-891A-923BCAD018E9}" name="Vorname" dataDxfId="57" totalsRowDxfId="20" dataCellStyle="Standard 2"/>
    <tableColumn id="13" xr3:uid="{101C586E-4CA6-4667-A9D5-6143303921FC}" name="Nachname" dataDxfId="56" totalsRowDxfId="19" dataCellStyle="Standard 2"/>
    <tableColumn id="14" xr3:uid="{51F50BD3-3483-4FE0-BDBD-452EDDCC5B27}" name="Straße" dataDxfId="55" totalsRowDxfId="18" dataCellStyle="Standard 2"/>
    <tableColumn id="15" xr3:uid="{55C2CF31-2E52-4A6B-A31A-8FAA9918002A}" name="Hausnr." dataDxfId="54" totalsRowDxfId="17" dataCellStyle="Standard 2"/>
    <tableColumn id="16" xr3:uid="{32469A83-F572-4969-8E7B-44A143AE2BB8}" name="Anschrift" dataDxfId="53" totalsRowDxfId="16" dataCellStyle="Standard 2">
      <calculatedColumnFormula>IF(RIGHT(N4,1)=" ",REPLACE(N4,LEN(N4),1,""),N4)&amp;" "&amp;O4</calculatedColumnFormula>
    </tableColumn>
    <tableColumn id="17" xr3:uid="{3D104CF7-C9E1-4303-8589-9A476BEFDCFA}" name="PLZ" dataDxfId="52" totalsRowDxfId="15" dataCellStyle="Standard 2"/>
    <tableColumn id="18" xr3:uid="{1AA4BC5C-411F-4821-A719-A82F6453F13D}" name="Ort" dataDxfId="51" totalsRowDxfId="14" dataCellStyle="Standard 2"/>
    <tableColumn id="19" xr3:uid="{752EFF0B-9976-4E60-B7D5-AAFE8FFE28CF}" name="Land" dataDxfId="50" totalsRowDxfId="13" dataCellStyle="Standard 2"/>
    <tableColumn id="20" xr3:uid="{DDF87840-F837-41B0-8B50-381EC0828B9B}" name="Tel. privat" dataDxfId="49" totalsRowDxfId="12" dataCellStyle="Standard 2"/>
    <tableColumn id="21" xr3:uid="{F59CB2F3-6A87-4014-8407-4602DE308620}" name="Tel. bereinigt" dataDxfId="48" totalsRowDxfId="11" dataCellStyle="Standard 2">
      <calculatedColumnFormula>"+49 "&amp;IF(LEFT(T4,1)="0",REPLACE(T4,1,1,""),T4)</calculatedColumnFormula>
    </tableColumn>
    <tableColumn id="22" xr3:uid="{6B52EC62-F597-4FCA-B42C-96C24A8C1B5D}" name="E-Mail" dataDxfId="47" totalsRowDxfId="10" dataCellStyle="Standard 2">
      <calculatedColumnFormula>LOWER(LEFT(L4,1))&amp;"."&amp;LOWER(M4)&amp;"@emailadresse.de"</calculatedColumnFormula>
    </tableColumn>
    <tableColumn id="23" xr3:uid="{8104B50E-E8CA-4097-B937-2DFC02EE5D6B}" name="Email bereinigt" totalsRowFunction="count" dataDxfId="32" dataCellStyle="Link">
      <calculatedColumnFormula>HYPERLINK("mailto:"&amp;SUBSTITUTE(SUBSTITUTE(SUBSTITUTE(SUBSTITUTE(SUBSTITUTE(SUBSTITUTE(SUBSTITUTE(V4,
"ü","ue"),"ö","oe"),"ä","ae"),"Ü","Ue"),"Ö","Oe"),"Ä","Ae"),"ß","ss"))</calculatedColumnFormula>
    </tableColumn>
    <tableColumn id="35" xr3:uid="{064222D9-6A98-4C51-B905-62353806D297}" name="Kalenderwoche" dataDxfId="43" totalsRowDxfId="9" dataCellStyle="Standard 2">
      <calculatedColumnFormula>_xlfn.ISOWEEKNUM(Tabelle2[[#This Row],[Geburtstag]])</calculatedColumnFormula>
    </tableColumn>
    <tableColumn id="24" xr3:uid="{6A16C166-18FC-4B02-921F-1B158B813655}" name="Geburtstag" dataDxfId="44" totalsRowDxfId="8" dataCellStyle="Standard 2"/>
    <tableColumn id="28" xr3:uid="{D3DDBA2C-B2D1-47BA-BDB1-F859F7A61EDE}" name="Alter" dataDxfId="45" totalsRowDxfId="7" dataCellStyle="Standard 2">
      <calculatedColumnFormula>DATEDIF(Tabelle2[[#This Row],[Geburtstag]],TODAY(),"Y")</calculatedColumnFormula>
    </tableColumn>
    <tableColumn id="25" xr3:uid="{326F6AC9-BBA5-44EA-87A8-35722F9F8C5B}" name="Einstellungsdatum" dataDxfId="46" totalsRowDxfId="6" dataCellStyle="Standard 2"/>
    <tableColumn id="30" xr3:uid="{093D44FD-27EC-472B-A126-B5C676ECA0AC}" name="Zugehörigkeit" dataDxfId="42" totalsRowDxfId="5" dataCellStyle="Standard 2">
      <calculatedColumnFormula>DATEDIF(Tabelle2[[#This Row],[Einstellungsdatum]],TODAY(),"Y")</calculatedColumnFormula>
    </tableColumn>
    <tableColumn id="29" xr3:uid="{C493F74E-E823-4F2A-8376-C63E09D02507}" name="Jubiläum" dataDxfId="40" totalsRowDxfId="4" dataCellStyle="Standard 2">
      <calculatedColumnFormula>IF(OR(RIGHT(Tabelle2[[#This Row],[Zugehörigkeit]],1)="0",RIGHT(Tabelle2[[#This Row],[Zugehörigkeit]],1)="5"),1,0)</calculatedColumnFormula>
    </tableColumn>
    <tableColumn id="26" xr3:uid="{616918F5-53D9-4B1E-AE61-31193F96F35F}" name="Team" dataDxfId="41" totalsRowDxfId="3" dataCellStyle="Standard 2"/>
    <tableColumn id="31" xr3:uid="{39662921-ED7E-46A0-B6D1-79838F10C83D}" name="Abteilung" dataDxfId="35" totalsRowDxfId="2" dataCellStyle="Standard 2">
      <calculatedColumnFormula>VLOOKUP(Tabelle2[[#This Row],[Team]],Teams[],2,FALSE)</calculatedColumnFormula>
    </tableColumn>
    <tableColumn id="27" xr3:uid="{54367F37-5CAC-4DC9-98E7-30E281263441}" name="Umfragedauer" dataDxfId="34" totalsRowDxfId="1" dataCellStyle="Standard 2"/>
    <tableColumn id="32" xr3:uid="{EDBF846C-8D7F-4E30-BBBA-03188AAACD03}" name="Dauer" totalsRowFunction="sum" dataDxfId="33" totalsRowDxfId="0" dataCellStyle="Standard 2">
      <calculatedColumnFormula>VALUE(RIGHT(Tabelle2[[#This Row],[Umfragedauer]],LEN(Tabelle2[[#This Row],[Umfragedauer]])-1))/60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9AF8A-B399-476B-9513-5FB65153605A}" name="Teams" displayName="Teams" ref="A1:D18" totalsRowShown="0" headerRowDxfId="36">
  <autoFilter ref="A1:D18" xr:uid="{E2439E02-6204-46A3-92D1-9DC2E18F362A}"/>
  <tableColumns count="4">
    <tableColumn id="1" xr3:uid="{A538EF46-FEB2-4EF7-ADBD-8921015AC51F}" name="Team"/>
    <tableColumn id="2" xr3:uid="{DC6BDFA7-4F2F-47D2-B9BF-0EFDD4838B82}" name="Abteilung"/>
    <tableColumn id="3" xr3:uid="{0F42E77A-B5FF-4D35-A8D1-93356E65BE44}" name="Teamleiter"/>
    <tableColumn id="4" xr3:uid="{9E9582F2-A8C1-4C16-BA18-12D1A4580E4E}" name="Projektnr.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25CB-7A42-4BE5-B447-42C05B9253BC}">
  <dimension ref="A1:O153"/>
  <sheetViews>
    <sheetView tabSelected="1" topLeftCell="C1" zoomScaleNormal="100" workbookViewId="0">
      <selection activeCell="I7" sqref="I7"/>
    </sheetView>
  </sheetViews>
  <sheetFormatPr baseColWidth="10" defaultColWidth="12.88671875" defaultRowHeight="13.8" x14ac:dyDescent="0.25"/>
  <cols>
    <col min="1" max="1" width="8.44140625" style="1" bestFit="1" customWidth="1"/>
    <col min="2" max="2" width="11.6640625" style="1" bestFit="1" customWidth="1"/>
    <col min="3" max="3" width="8.33203125" style="1" bestFit="1" customWidth="1"/>
    <col min="4" max="4" width="10.109375" style="1" bestFit="1" customWidth="1"/>
    <col min="5" max="5" width="27.88671875" style="1" bestFit="1" customWidth="1"/>
    <col min="6" max="6" width="26.109375" style="1" bestFit="1" customWidth="1"/>
    <col min="7" max="7" width="8.88671875" style="1" bestFit="1" customWidth="1"/>
    <col min="8" max="8" width="6.6640625" style="1" bestFit="1" customWidth="1"/>
    <col min="9" max="9" width="12.5546875" style="1" bestFit="1" customWidth="1"/>
    <col min="10" max="10" width="12.6640625" style="1" bestFit="1" customWidth="1"/>
    <col min="11" max="11" width="15.33203125" style="1" bestFit="1" customWidth="1"/>
    <col min="12" max="12" width="12.44140625" style="1" bestFit="1" customWidth="1"/>
    <col min="13" max="13" width="19.88671875" style="1" bestFit="1" customWidth="1"/>
    <col min="14" max="14" width="23.109375" style="1" bestFit="1" customWidth="1"/>
    <col min="15" max="15" width="15.44140625" style="1" bestFit="1" customWidth="1"/>
    <col min="16" max="16384" width="12.88671875" style="1"/>
  </cols>
  <sheetData>
    <row r="1" spans="1:15" ht="2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5">
      <c r="A2" s="9"/>
    </row>
    <row r="3" spans="1:15" x14ac:dyDescent="0.25">
      <c r="A3" s="2" t="s">
        <v>1</v>
      </c>
      <c r="B3" s="2" t="s">
        <v>482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1087</v>
      </c>
      <c r="M3" s="2" t="s">
        <v>1088</v>
      </c>
      <c r="N3" s="2" t="s">
        <v>633</v>
      </c>
      <c r="O3" s="2" t="s">
        <v>1089</v>
      </c>
    </row>
    <row r="4" spans="1:15" x14ac:dyDescent="0.25">
      <c r="A4" s="9">
        <v>1</v>
      </c>
      <c r="B4" s="1" t="s">
        <v>483</v>
      </c>
      <c r="C4" s="1" t="s">
        <v>12</v>
      </c>
      <c r="E4" s="1" t="s">
        <v>13</v>
      </c>
      <c r="F4" s="1" t="s">
        <v>14</v>
      </c>
      <c r="G4" s="1">
        <v>6</v>
      </c>
      <c r="H4" s="1">
        <v>60312</v>
      </c>
      <c r="I4" s="1" t="s">
        <v>15</v>
      </c>
      <c r="J4" s="1" t="s">
        <v>16</v>
      </c>
      <c r="K4" s="3" t="s">
        <v>17</v>
      </c>
      <c r="L4" s="11">
        <v>24997</v>
      </c>
      <c r="M4" s="11">
        <v>32027</v>
      </c>
      <c r="N4" s="1" t="s">
        <v>18</v>
      </c>
      <c r="O4" s="1" t="s">
        <v>1090</v>
      </c>
    </row>
    <row r="5" spans="1:15" x14ac:dyDescent="0.25">
      <c r="A5" s="9">
        <v>2</v>
      </c>
      <c r="B5" s="1" t="s">
        <v>484</v>
      </c>
      <c r="C5" s="1" t="s">
        <v>19</v>
      </c>
      <c r="E5" s="1" t="s">
        <v>20</v>
      </c>
      <c r="F5" s="1" t="s">
        <v>639</v>
      </c>
      <c r="G5" s="1">
        <v>41</v>
      </c>
      <c r="H5" s="1">
        <v>64291</v>
      </c>
      <c r="I5" s="1" t="s">
        <v>22</v>
      </c>
      <c r="J5" s="1" t="s">
        <v>16</v>
      </c>
      <c r="K5" s="3" t="s">
        <v>23</v>
      </c>
      <c r="L5" s="11">
        <v>27999</v>
      </c>
      <c r="M5" s="11">
        <v>36947</v>
      </c>
      <c r="N5" s="1" t="s">
        <v>24</v>
      </c>
      <c r="O5" s="1" t="s">
        <v>1091</v>
      </c>
    </row>
    <row r="6" spans="1:15" x14ac:dyDescent="0.25">
      <c r="A6" s="9">
        <v>3</v>
      </c>
      <c r="B6" s="1" t="s">
        <v>485</v>
      </c>
      <c r="C6" s="1" t="s">
        <v>12</v>
      </c>
      <c r="E6" s="1" t="s">
        <v>25</v>
      </c>
      <c r="F6" s="1" t="s">
        <v>26</v>
      </c>
      <c r="G6" s="1">
        <v>63</v>
      </c>
      <c r="H6" s="1">
        <v>60316</v>
      </c>
      <c r="I6" s="1" t="s">
        <v>15</v>
      </c>
      <c r="J6" s="1" t="s">
        <v>16</v>
      </c>
      <c r="K6" s="3" t="s">
        <v>27</v>
      </c>
      <c r="L6" s="11">
        <v>27799</v>
      </c>
      <c r="M6" s="11">
        <v>34681</v>
      </c>
      <c r="N6" s="1" t="s">
        <v>28</v>
      </c>
      <c r="O6" s="1" t="s">
        <v>1092</v>
      </c>
    </row>
    <row r="7" spans="1:15" x14ac:dyDescent="0.25">
      <c r="A7" s="9">
        <v>4</v>
      </c>
      <c r="B7" s="1" t="s">
        <v>486</v>
      </c>
      <c r="C7" s="1" t="s">
        <v>12</v>
      </c>
      <c r="E7" s="1" t="s">
        <v>29</v>
      </c>
      <c r="F7" s="1" t="s">
        <v>640</v>
      </c>
      <c r="G7" s="1">
        <v>24</v>
      </c>
      <c r="H7" s="1">
        <v>60321</v>
      </c>
      <c r="I7" s="1" t="s">
        <v>15</v>
      </c>
      <c r="J7" s="1" t="s">
        <v>16</v>
      </c>
      <c r="K7" s="3" t="s">
        <v>30</v>
      </c>
      <c r="L7" s="11">
        <v>21478</v>
      </c>
      <c r="M7" s="11">
        <v>28845</v>
      </c>
      <c r="N7" s="1" t="s">
        <v>31</v>
      </c>
      <c r="O7" s="1" t="s">
        <v>1093</v>
      </c>
    </row>
    <row r="8" spans="1:15" x14ac:dyDescent="0.25">
      <c r="A8" s="9">
        <v>5</v>
      </c>
      <c r="B8" s="1" t="s">
        <v>487</v>
      </c>
      <c r="E8" s="1" t="s">
        <v>32</v>
      </c>
      <c r="F8" s="1" t="s">
        <v>33</v>
      </c>
      <c r="G8" s="1">
        <v>13</v>
      </c>
      <c r="H8" s="1">
        <v>60322</v>
      </c>
      <c r="I8" s="1" t="s">
        <v>15</v>
      </c>
      <c r="J8" s="1" t="s">
        <v>16</v>
      </c>
      <c r="K8" s="3" t="s">
        <v>34</v>
      </c>
      <c r="L8" s="11">
        <v>27154</v>
      </c>
      <c r="M8" s="11">
        <v>35947</v>
      </c>
      <c r="N8" s="1" t="s">
        <v>18</v>
      </c>
      <c r="O8" s="1" t="s">
        <v>1094</v>
      </c>
    </row>
    <row r="9" spans="1:15" x14ac:dyDescent="0.25">
      <c r="A9" s="9">
        <v>6</v>
      </c>
      <c r="B9" s="1" t="s">
        <v>488</v>
      </c>
      <c r="C9" s="1" t="s">
        <v>12</v>
      </c>
      <c r="E9" s="1" t="s">
        <v>35</v>
      </c>
      <c r="F9" s="1" t="s">
        <v>641</v>
      </c>
      <c r="G9" s="1">
        <v>3</v>
      </c>
      <c r="H9" s="1">
        <v>55299</v>
      </c>
      <c r="I9" s="1" t="s">
        <v>36</v>
      </c>
      <c r="J9" s="1" t="s">
        <v>16</v>
      </c>
      <c r="K9" s="3" t="s">
        <v>37</v>
      </c>
      <c r="L9" s="11">
        <v>20790</v>
      </c>
      <c r="M9" s="11">
        <v>26701</v>
      </c>
      <c r="N9" s="1" t="s">
        <v>31</v>
      </c>
      <c r="O9" s="1" t="s">
        <v>1095</v>
      </c>
    </row>
    <row r="10" spans="1:15" x14ac:dyDescent="0.25">
      <c r="A10" s="9">
        <v>7</v>
      </c>
      <c r="B10" s="1" t="s">
        <v>489</v>
      </c>
      <c r="C10" s="1" t="s">
        <v>19</v>
      </c>
      <c r="E10" s="1" t="s">
        <v>38</v>
      </c>
      <c r="F10" s="1" t="s">
        <v>642</v>
      </c>
      <c r="G10" s="1">
        <v>61</v>
      </c>
      <c r="H10" s="1">
        <v>60318</v>
      </c>
      <c r="I10" s="1" t="s">
        <v>15</v>
      </c>
      <c r="J10" s="1" t="s">
        <v>16</v>
      </c>
      <c r="K10" s="3" t="s">
        <v>39</v>
      </c>
      <c r="L10" s="11">
        <v>24612</v>
      </c>
      <c r="M10" s="11">
        <v>27960</v>
      </c>
      <c r="N10" s="1" t="s">
        <v>40</v>
      </c>
      <c r="O10" s="1" t="s">
        <v>1096</v>
      </c>
    </row>
    <row r="11" spans="1:15" x14ac:dyDescent="0.25">
      <c r="A11" s="9">
        <v>8</v>
      </c>
      <c r="B11" s="1" t="s">
        <v>490</v>
      </c>
      <c r="C11" s="1" t="s">
        <v>12</v>
      </c>
      <c r="E11" s="1" t="s">
        <v>41</v>
      </c>
      <c r="F11" s="1" t="s">
        <v>42</v>
      </c>
      <c r="G11" s="1">
        <v>39</v>
      </c>
      <c r="H11" s="1">
        <v>60310</v>
      </c>
      <c r="I11" s="1" t="s">
        <v>15</v>
      </c>
      <c r="J11" s="1" t="s">
        <v>16</v>
      </c>
      <c r="K11" s="3" t="s">
        <v>43</v>
      </c>
      <c r="L11" s="11">
        <v>19436</v>
      </c>
      <c r="M11" s="11">
        <v>26230</v>
      </c>
      <c r="N11" s="1" t="s">
        <v>28</v>
      </c>
      <c r="O11" s="1" t="s">
        <v>1097</v>
      </c>
    </row>
    <row r="12" spans="1:15" x14ac:dyDescent="0.25">
      <c r="A12" s="9">
        <v>9</v>
      </c>
      <c r="B12" s="1" t="s">
        <v>491</v>
      </c>
      <c r="C12" s="1" t="s">
        <v>19</v>
      </c>
      <c r="E12" s="1" t="s">
        <v>44</v>
      </c>
      <c r="F12" s="1" t="s">
        <v>45</v>
      </c>
      <c r="G12" s="1">
        <v>44</v>
      </c>
      <c r="H12" s="1">
        <v>64296</v>
      </c>
      <c r="I12" s="1" t="s">
        <v>22</v>
      </c>
      <c r="J12" s="1" t="s">
        <v>16</v>
      </c>
      <c r="K12" s="3" t="s">
        <v>46</v>
      </c>
      <c r="L12" s="11">
        <v>27592</v>
      </c>
      <c r="M12" s="11">
        <v>32761</v>
      </c>
      <c r="N12" s="1" t="s">
        <v>24</v>
      </c>
      <c r="O12" s="1" t="s">
        <v>1098</v>
      </c>
    </row>
    <row r="13" spans="1:15" x14ac:dyDescent="0.25">
      <c r="A13" s="9">
        <v>10</v>
      </c>
      <c r="B13" s="1" t="s">
        <v>492</v>
      </c>
      <c r="E13" s="1" t="s">
        <v>47</v>
      </c>
      <c r="F13" s="1" t="s">
        <v>48</v>
      </c>
      <c r="G13" s="1">
        <v>13</v>
      </c>
      <c r="H13" s="1">
        <v>60323</v>
      </c>
      <c r="I13" s="1" t="s">
        <v>15</v>
      </c>
      <c r="J13" s="1" t="s">
        <v>16</v>
      </c>
      <c r="K13" s="3" t="s">
        <v>49</v>
      </c>
      <c r="L13" s="11">
        <v>27649</v>
      </c>
      <c r="M13" s="11">
        <v>36372</v>
      </c>
      <c r="N13" s="1" t="s">
        <v>28</v>
      </c>
      <c r="O13" s="1" t="s">
        <v>1099</v>
      </c>
    </row>
    <row r="14" spans="1:15" x14ac:dyDescent="0.25">
      <c r="A14" s="9">
        <v>11</v>
      </c>
      <c r="B14" s="1" t="s">
        <v>493</v>
      </c>
      <c r="C14" s="1" t="s">
        <v>19</v>
      </c>
      <c r="E14" s="1" t="s">
        <v>50</v>
      </c>
      <c r="F14" s="1" t="s">
        <v>643</v>
      </c>
      <c r="G14" s="1">
        <v>34</v>
      </c>
      <c r="H14" s="1">
        <v>60327</v>
      </c>
      <c r="I14" s="1" t="s">
        <v>15</v>
      </c>
      <c r="J14" s="1" t="s">
        <v>16</v>
      </c>
      <c r="K14" s="3" t="s">
        <v>51</v>
      </c>
      <c r="L14" s="11">
        <v>21545</v>
      </c>
      <c r="M14" s="11">
        <v>28916</v>
      </c>
      <c r="N14" s="1" t="s">
        <v>52</v>
      </c>
      <c r="O14" s="1" t="s">
        <v>1100</v>
      </c>
    </row>
    <row r="15" spans="1:15" x14ac:dyDescent="0.25">
      <c r="A15" s="9">
        <v>12</v>
      </c>
      <c r="B15" s="1" t="s">
        <v>494</v>
      </c>
      <c r="C15" s="1" t="s">
        <v>12</v>
      </c>
      <c r="E15" s="1" t="s">
        <v>53</v>
      </c>
      <c r="F15" s="1" t="s">
        <v>54</v>
      </c>
      <c r="G15" s="1">
        <v>53</v>
      </c>
      <c r="H15" s="1">
        <v>55126</v>
      </c>
      <c r="I15" s="1" t="s">
        <v>55</v>
      </c>
      <c r="J15" s="1" t="s">
        <v>16</v>
      </c>
      <c r="K15" s="3" t="s">
        <v>56</v>
      </c>
      <c r="L15" s="11">
        <v>20981</v>
      </c>
      <c r="M15" s="11">
        <v>35938</v>
      </c>
      <c r="N15" s="1" t="s">
        <v>40</v>
      </c>
      <c r="O15" s="1" t="s">
        <v>1101</v>
      </c>
    </row>
    <row r="16" spans="1:15" x14ac:dyDescent="0.25">
      <c r="A16" s="9">
        <v>13</v>
      </c>
      <c r="B16" s="1" t="s">
        <v>495</v>
      </c>
      <c r="C16" s="1" t="s">
        <v>19</v>
      </c>
      <c r="E16" s="1" t="s">
        <v>57</v>
      </c>
      <c r="F16" s="1" t="s">
        <v>58</v>
      </c>
      <c r="G16" s="1">
        <v>23</v>
      </c>
      <c r="H16" s="1">
        <v>55121</v>
      </c>
      <c r="I16" s="1" t="s">
        <v>55</v>
      </c>
      <c r="J16" s="1" t="s">
        <v>16</v>
      </c>
      <c r="K16" s="3" t="s">
        <v>59</v>
      </c>
      <c r="L16" s="11">
        <v>18490</v>
      </c>
      <c r="M16" s="11">
        <v>25947</v>
      </c>
      <c r="N16" s="1" t="s">
        <v>31</v>
      </c>
      <c r="O16" s="1" t="s">
        <v>1102</v>
      </c>
    </row>
    <row r="17" spans="1:15" x14ac:dyDescent="0.25">
      <c r="A17" s="9">
        <v>14</v>
      </c>
      <c r="B17" s="1" t="s">
        <v>496</v>
      </c>
      <c r="C17" s="1" t="s">
        <v>19</v>
      </c>
      <c r="E17" s="1" t="s">
        <v>60</v>
      </c>
      <c r="F17" s="1" t="s">
        <v>644</v>
      </c>
      <c r="G17" s="1">
        <v>1</v>
      </c>
      <c r="H17" s="1">
        <v>55299</v>
      </c>
      <c r="I17" s="1" t="s">
        <v>36</v>
      </c>
      <c r="J17" s="1" t="s">
        <v>16</v>
      </c>
      <c r="K17" s="3" t="s">
        <v>61</v>
      </c>
      <c r="L17" s="11">
        <v>23561</v>
      </c>
      <c r="M17" s="11">
        <v>30973</v>
      </c>
      <c r="N17" s="1" t="s">
        <v>28</v>
      </c>
      <c r="O17" s="1" t="s">
        <v>1103</v>
      </c>
    </row>
    <row r="18" spans="1:15" x14ac:dyDescent="0.25">
      <c r="A18" s="9">
        <v>15</v>
      </c>
      <c r="B18" s="1" t="s">
        <v>497</v>
      </c>
      <c r="E18" s="1" t="s">
        <v>62</v>
      </c>
      <c r="F18" s="1" t="s">
        <v>63</v>
      </c>
      <c r="G18" s="1">
        <v>29</v>
      </c>
      <c r="H18" s="1">
        <v>55129</v>
      </c>
      <c r="I18" s="1" t="s">
        <v>55</v>
      </c>
      <c r="J18" s="1" t="s">
        <v>16</v>
      </c>
      <c r="K18" s="3" t="s">
        <v>64</v>
      </c>
      <c r="L18" s="11">
        <v>24209</v>
      </c>
      <c r="M18" s="11">
        <v>33017</v>
      </c>
      <c r="N18" s="1" t="s">
        <v>65</v>
      </c>
      <c r="O18" s="1" t="s">
        <v>1104</v>
      </c>
    </row>
    <row r="19" spans="1:15" x14ac:dyDescent="0.25">
      <c r="A19" s="9">
        <v>16</v>
      </c>
      <c r="B19" s="1" t="s">
        <v>498</v>
      </c>
      <c r="C19" s="1" t="s">
        <v>12</v>
      </c>
      <c r="E19" s="1" t="s">
        <v>66</v>
      </c>
      <c r="F19" s="1" t="s">
        <v>67</v>
      </c>
      <c r="G19" s="1">
        <v>20</v>
      </c>
      <c r="H19" s="1">
        <v>60319</v>
      </c>
      <c r="I19" s="1" t="s">
        <v>15</v>
      </c>
      <c r="J19" s="1" t="s">
        <v>16</v>
      </c>
      <c r="K19" s="3" t="s">
        <v>68</v>
      </c>
      <c r="L19" s="11">
        <v>19902</v>
      </c>
      <c r="M19" s="11">
        <v>33352</v>
      </c>
      <c r="N19" s="1" t="s">
        <v>28</v>
      </c>
      <c r="O19" s="1" t="s">
        <v>1105</v>
      </c>
    </row>
    <row r="20" spans="1:15" x14ac:dyDescent="0.25">
      <c r="A20" s="9">
        <v>17</v>
      </c>
      <c r="B20" s="1" t="s">
        <v>499</v>
      </c>
      <c r="C20" s="1" t="s">
        <v>12</v>
      </c>
      <c r="E20" s="1" t="s">
        <v>69</v>
      </c>
      <c r="F20" s="1" t="s">
        <v>70</v>
      </c>
      <c r="G20" s="1">
        <v>61</v>
      </c>
      <c r="H20" s="1">
        <v>65207</v>
      </c>
      <c r="I20" s="1" t="s">
        <v>71</v>
      </c>
      <c r="J20" s="1" t="s">
        <v>16</v>
      </c>
      <c r="K20" s="3" t="s">
        <v>72</v>
      </c>
      <c r="L20" s="11">
        <v>19418</v>
      </c>
      <c r="M20" s="11">
        <v>33409</v>
      </c>
      <c r="N20" s="1" t="s">
        <v>31</v>
      </c>
      <c r="O20" s="1" t="s">
        <v>1106</v>
      </c>
    </row>
    <row r="21" spans="1:15" x14ac:dyDescent="0.25">
      <c r="A21" s="9">
        <v>18</v>
      </c>
      <c r="B21" s="1" t="s">
        <v>500</v>
      </c>
      <c r="C21" s="1" t="s">
        <v>19</v>
      </c>
      <c r="E21" s="1" t="s">
        <v>73</v>
      </c>
      <c r="F21" s="1" t="s">
        <v>645</v>
      </c>
      <c r="G21" s="1">
        <v>57</v>
      </c>
      <c r="H21" s="1">
        <v>60311</v>
      </c>
      <c r="I21" s="1" t="s">
        <v>15</v>
      </c>
      <c r="J21" s="1" t="s">
        <v>16</v>
      </c>
      <c r="K21" s="3" t="s">
        <v>74</v>
      </c>
      <c r="L21" s="11">
        <v>19338</v>
      </c>
      <c r="M21" s="11">
        <v>30994</v>
      </c>
      <c r="N21" s="1" t="s">
        <v>65</v>
      </c>
      <c r="O21" s="1" t="s">
        <v>1107</v>
      </c>
    </row>
    <row r="22" spans="1:15" x14ac:dyDescent="0.25">
      <c r="A22" s="9">
        <v>19</v>
      </c>
      <c r="B22" s="1" t="s">
        <v>501</v>
      </c>
      <c r="E22" s="1" t="s">
        <v>75</v>
      </c>
      <c r="F22" s="1" t="s">
        <v>76</v>
      </c>
      <c r="G22" s="1">
        <v>59</v>
      </c>
      <c r="H22" s="1">
        <v>65208</v>
      </c>
      <c r="I22" s="1" t="s">
        <v>71</v>
      </c>
      <c r="J22" s="1" t="s">
        <v>16</v>
      </c>
      <c r="K22" s="3" t="s">
        <v>77</v>
      </c>
      <c r="L22" s="11">
        <v>23233</v>
      </c>
      <c r="M22" s="11">
        <v>32881</v>
      </c>
      <c r="N22" s="1" t="s">
        <v>78</v>
      </c>
      <c r="O22" s="1" t="s">
        <v>1093</v>
      </c>
    </row>
    <row r="23" spans="1:15" x14ac:dyDescent="0.25">
      <c r="A23" s="9">
        <v>20</v>
      </c>
      <c r="B23" s="1" t="s">
        <v>502</v>
      </c>
      <c r="C23" s="1" t="s">
        <v>19</v>
      </c>
      <c r="E23" s="1" t="s">
        <v>79</v>
      </c>
      <c r="F23" s="1" t="s">
        <v>80</v>
      </c>
      <c r="G23" s="1">
        <v>2</v>
      </c>
      <c r="H23" s="1">
        <v>60322</v>
      </c>
      <c r="I23" s="1" t="s">
        <v>15</v>
      </c>
      <c r="J23" s="1" t="s">
        <v>16</v>
      </c>
      <c r="K23" s="3" t="s">
        <v>81</v>
      </c>
      <c r="L23" s="11">
        <v>27752</v>
      </c>
      <c r="M23" s="11">
        <v>34764</v>
      </c>
      <c r="N23" s="1" t="s">
        <v>82</v>
      </c>
      <c r="O23" s="1" t="s">
        <v>1108</v>
      </c>
    </row>
    <row r="24" spans="1:15" x14ac:dyDescent="0.25">
      <c r="A24" s="9">
        <v>21</v>
      </c>
      <c r="B24" s="1" t="s">
        <v>503</v>
      </c>
      <c r="C24" s="1" t="s">
        <v>12</v>
      </c>
      <c r="E24" s="1" t="s">
        <v>83</v>
      </c>
      <c r="F24" s="1" t="s">
        <v>84</v>
      </c>
      <c r="G24" s="1">
        <v>4</v>
      </c>
      <c r="H24" s="1">
        <v>64294</v>
      </c>
      <c r="I24" s="1" t="s">
        <v>22</v>
      </c>
      <c r="J24" s="1" t="s">
        <v>16</v>
      </c>
      <c r="K24" s="3" t="s">
        <v>85</v>
      </c>
      <c r="L24" s="11">
        <v>15993</v>
      </c>
      <c r="M24" s="11">
        <v>22977</v>
      </c>
      <c r="N24" s="1" t="s">
        <v>28</v>
      </c>
      <c r="O24" s="1" t="s">
        <v>1109</v>
      </c>
    </row>
    <row r="25" spans="1:15" x14ac:dyDescent="0.25">
      <c r="A25" s="9">
        <v>22</v>
      </c>
      <c r="B25" s="1" t="s">
        <v>504</v>
      </c>
      <c r="C25" s="1" t="s">
        <v>19</v>
      </c>
      <c r="D25" s="1" t="s">
        <v>86</v>
      </c>
      <c r="E25" s="1" t="s">
        <v>87</v>
      </c>
      <c r="F25" s="1" t="s">
        <v>88</v>
      </c>
      <c r="G25" s="1">
        <v>9</v>
      </c>
      <c r="H25" s="1">
        <v>60313</v>
      </c>
      <c r="I25" s="1" t="s">
        <v>15</v>
      </c>
      <c r="J25" s="1" t="s">
        <v>16</v>
      </c>
      <c r="K25" s="3" t="s">
        <v>89</v>
      </c>
      <c r="L25" s="11">
        <v>14772</v>
      </c>
      <c r="M25" s="11">
        <v>21997</v>
      </c>
      <c r="N25" s="1" t="s">
        <v>90</v>
      </c>
      <c r="O25" s="1" t="s">
        <v>1110</v>
      </c>
    </row>
    <row r="26" spans="1:15" x14ac:dyDescent="0.25">
      <c r="A26" s="9">
        <v>23</v>
      </c>
      <c r="B26" s="1" t="s">
        <v>505</v>
      </c>
      <c r="C26" s="1" t="s">
        <v>12</v>
      </c>
      <c r="D26" s="1" t="s">
        <v>91</v>
      </c>
      <c r="E26" s="1" t="s">
        <v>92</v>
      </c>
      <c r="F26" s="1" t="s">
        <v>646</v>
      </c>
      <c r="G26" s="1">
        <v>47</v>
      </c>
      <c r="H26" s="1">
        <v>65209</v>
      </c>
      <c r="I26" s="1" t="s">
        <v>71</v>
      </c>
      <c r="J26" s="1" t="s">
        <v>16</v>
      </c>
      <c r="K26" s="3" t="s">
        <v>93</v>
      </c>
      <c r="L26" s="11">
        <v>28455</v>
      </c>
      <c r="M26" s="11">
        <v>36064</v>
      </c>
      <c r="N26" s="1" t="s">
        <v>94</v>
      </c>
      <c r="O26" s="1" t="s">
        <v>1111</v>
      </c>
    </row>
    <row r="27" spans="1:15" x14ac:dyDescent="0.25">
      <c r="A27" s="9">
        <v>24</v>
      </c>
      <c r="B27" s="1" t="s">
        <v>506</v>
      </c>
      <c r="C27" s="1" t="s">
        <v>19</v>
      </c>
      <c r="D27" s="1" t="s">
        <v>95</v>
      </c>
      <c r="E27" s="1" t="s">
        <v>96</v>
      </c>
      <c r="F27" s="1" t="s">
        <v>97</v>
      </c>
      <c r="G27" s="1">
        <v>12</v>
      </c>
      <c r="H27" s="1">
        <v>60313</v>
      </c>
      <c r="I27" s="1" t="s">
        <v>15</v>
      </c>
      <c r="J27" s="1" t="s">
        <v>16</v>
      </c>
      <c r="K27" s="3" t="s">
        <v>98</v>
      </c>
      <c r="L27" s="11">
        <v>20681</v>
      </c>
      <c r="M27" s="11">
        <v>27489</v>
      </c>
      <c r="N27" s="1" t="s">
        <v>99</v>
      </c>
      <c r="O27" s="12" t="s">
        <v>1112</v>
      </c>
    </row>
    <row r="28" spans="1:15" x14ac:dyDescent="0.25">
      <c r="A28" s="9">
        <v>25</v>
      </c>
      <c r="B28" s="1" t="s">
        <v>507</v>
      </c>
      <c r="E28" s="1" t="s">
        <v>100</v>
      </c>
      <c r="F28" s="1" t="s">
        <v>101</v>
      </c>
      <c r="G28" s="1">
        <v>4</v>
      </c>
      <c r="H28" s="1">
        <v>55129</v>
      </c>
      <c r="I28" s="1" t="s">
        <v>55</v>
      </c>
      <c r="J28" s="1" t="s">
        <v>16</v>
      </c>
      <c r="K28" s="3" t="s">
        <v>102</v>
      </c>
      <c r="L28" s="11">
        <v>21565</v>
      </c>
      <c r="M28" s="11">
        <v>31655</v>
      </c>
      <c r="N28" s="1" t="s">
        <v>103</v>
      </c>
      <c r="O28" s="1" t="s">
        <v>1113</v>
      </c>
    </row>
    <row r="29" spans="1:15" x14ac:dyDescent="0.25">
      <c r="A29" s="9">
        <v>26</v>
      </c>
      <c r="B29" s="1" t="s">
        <v>508</v>
      </c>
      <c r="C29" s="1" t="s">
        <v>12</v>
      </c>
      <c r="E29" s="1" t="s">
        <v>104</v>
      </c>
      <c r="F29" s="1" t="s">
        <v>105</v>
      </c>
      <c r="G29" s="1">
        <v>11</v>
      </c>
      <c r="H29" s="1">
        <v>60328</v>
      </c>
      <c r="I29" s="1" t="s">
        <v>15</v>
      </c>
      <c r="J29" s="1" t="s">
        <v>16</v>
      </c>
      <c r="K29" s="3" t="s">
        <v>106</v>
      </c>
      <c r="L29" s="11">
        <v>22795</v>
      </c>
      <c r="M29" s="11">
        <v>35203</v>
      </c>
      <c r="N29" s="1" t="s">
        <v>65</v>
      </c>
      <c r="O29" s="1" t="s">
        <v>1114</v>
      </c>
    </row>
    <row r="30" spans="1:15" x14ac:dyDescent="0.25">
      <c r="A30" s="9">
        <v>27</v>
      </c>
      <c r="B30" s="1" t="s">
        <v>509</v>
      </c>
      <c r="E30" s="1" t="s">
        <v>107</v>
      </c>
      <c r="F30" s="1" t="s">
        <v>108</v>
      </c>
      <c r="G30" s="1">
        <v>41</v>
      </c>
      <c r="H30" s="1">
        <v>65209</v>
      </c>
      <c r="I30" s="1" t="s">
        <v>71</v>
      </c>
      <c r="J30" s="1" t="s">
        <v>16</v>
      </c>
      <c r="K30" s="3" t="s">
        <v>109</v>
      </c>
      <c r="L30" s="11">
        <v>20157</v>
      </c>
      <c r="M30" s="11">
        <v>27745</v>
      </c>
      <c r="N30" s="1" t="s">
        <v>28</v>
      </c>
      <c r="O30" s="1" t="s">
        <v>1105</v>
      </c>
    </row>
    <row r="31" spans="1:15" x14ac:dyDescent="0.25">
      <c r="A31" s="9">
        <v>28</v>
      </c>
      <c r="B31" s="1" t="s">
        <v>510</v>
      </c>
      <c r="C31" s="1" t="s">
        <v>19</v>
      </c>
      <c r="E31" s="1" t="s">
        <v>110</v>
      </c>
      <c r="F31" s="1" t="s">
        <v>111</v>
      </c>
      <c r="G31" s="1">
        <v>7</v>
      </c>
      <c r="H31" s="1">
        <v>65201</v>
      </c>
      <c r="I31" s="1" t="s">
        <v>71</v>
      </c>
      <c r="J31" s="1" t="s">
        <v>16</v>
      </c>
      <c r="K31" s="3" t="s">
        <v>112</v>
      </c>
      <c r="L31" s="11">
        <v>25757</v>
      </c>
      <c r="M31" s="11">
        <v>32776</v>
      </c>
      <c r="N31" s="1" t="s">
        <v>31</v>
      </c>
      <c r="O31" s="1" t="s">
        <v>1115</v>
      </c>
    </row>
    <row r="32" spans="1:15" x14ac:dyDescent="0.25">
      <c r="A32" s="9">
        <v>29</v>
      </c>
      <c r="B32" s="1" t="s">
        <v>511</v>
      </c>
      <c r="C32" s="1" t="s">
        <v>19</v>
      </c>
      <c r="E32" s="1" t="s">
        <v>113</v>
      </c>
      <c r="F32" s="1" t="s">
        <v>114</v>
      </c>
      <c r="G32" s="1">
        <v>55</v>
      </c>
      <c r="H32" s="1">
        <v>65207</v>
      </c>
      <c r="I32" s="1" t="s">
        <v>71</v>
      </c>
      <c r="J32" s="1" t="s">
        <v>16</v>
      </c>
      <c r="K32" s="3" t="s">
        <v>115</v>
      </c>
      <c r="L32" s="11">
        <v>20476</v>
      </c>
      <c r="M32" s="11">
        <v>28022</v>
      </c>
      <c r="N32" s="1" t="s">
        <v>28</v>
      </c>
      <c r="O32" s="1" t="s">
        <v>1116</v>
      </c>
    </row>
    <row r="33" spans="1:15" x14ac:dyDescent="0.25">
      <c r="A33" s="9">
        <v>30</v>
      </c>
      <c r="B33" s="1" t="s">
        <v>512</v>
      </c>
      <c r="E33" s="1" t="s">
        <v>116</v>
      </c>
      <c r="F33" s="1" t="s">
        <v>117</v>
      </c>
      <c r="G33" s="1">
        <v>22</v>
      </c>
      <c r="H33" s="1">
        <v>55125</v>
      </c>
      <c r="I33" s="1" t="s">
        <v>55</v>
      </c>
      <c r="J33" s="1" t="s">
        <v>16</v>
      </c>
      <c r="K33" s="3" t="s">
        <v>118</v>
      </c>
      <c r="L33" s="11">
        <v>22697</v>
      </c>
      <c r="M33" s="11">
        <v>37450</v>
      </c>
      <c r="N33" s="1" t="s">
        <v>119</v>
      </c>
      <c r="O33" s="1" t="s">
        <v>1117</v>
      </c>
    </row>
    <row r="34" spans="1:15" x14ac:dyDescent="0.25">
      <c r="A34" s="9">
        <v>31</v>
      </c>
      <c r="B34" s="1" t="s">
        <v>513</v>
      </c>
      <c r="C34" s="1" t="s">
        <v>12</v>
      </c>
      <c r="E34" s="1" t="s">
        <v>120</v>
      </c>
      <c r="F34" s="1" t="s">
        <v>121</v>
      </c>
      <c r="G34" s="1">
        <v>64</v>
      </c>
      <c r="H34" s="1">
        <v>60328</v>
      </c>
      <c r="I34" s="1" t="s">
        <v>15</v>
      </c>
      <c r="J34" s="1" t="s">
        <v>16</v>
      </c>
      <c r="K34" s="3" t="s">
        <v>30</v>
      </c>
      <c r="L34" s="11">
        <v>23268</v>
      </c>
      <c r="M34" s="11">
        <v>33439</v>
      </c>
      <c r="N34" s="1" t="s">
        <v>52</v>
      </c>
      <c r="O34" s="1" t="s">
        <v>1098</v>
      </c>
    </row>
    <row r="35" spans="1:15" x14ac:dyDescent="0.25">
      <c r="A35" s="9">
        <v>32</v>
      </c>
      <c r="B35" s="1" t="s">
        <v>514</v>
      </c>
      <c r="C35" s="1" t="s">
        <v>12</v>
      </c>
      <c r="E35" s="1" t="s">
        <v>122</v>
      </c>
      <c r="F35" s="1" t="s">
        <v>123</v>
      </c>
      <c r="G35" s="1">
        <v>21</v>
      </c>
      <c r="H35" s="1">
        <v>65204</v>
      </c>
      <c r="I35" s="1" t="s">
        <v>71</v>
      </c>
      <c r="J35" s="1" t="s">
        <v>16</v>
      </c>
      <c r="K35" s="3" t="s">
        <v>124</v>
      </c>
      <c r="L35" s="11">
        <v>28156</v>
      </c>
      <c r="M35" s="11">
        <v>33926</v>
      </c>
      <c r="N35" s="1" t="s">
        <v>28</v>
      </c>
      <c r="O35" s="1" t="s">
        <v>1118</v>
      </c>
    </row>
    <row r="36" spans="1:15" x14ac:dyDescent="0.25">
      <c r="A36" s="9">
        <v>33</v>
      </c>
      <c r="B36" s="1" t="s">
        <v>515</v>
      </c>
      <c r="E36" s="1" t="s">
        <v>125</v>
      </c>
      <c r="F36" s="1" t="s">
        <v>126</v>
      </c>
      <c r="G36" s="1">
        <v>6</v>
      </c>
      <c r="H36" s="1">
        <v>60327</v>
      </c>
      <c r="I36" s="1" t="s">
        <v>15</v>
      </c>
      <c r="J36" s="1" t="s">
        <v>16</v>
      </c>
      <c r="K36" s="3" t="s">
        <v>127</v>
      </c>
      <c r="L36" s="11">
        <v>25042</v>
      </c>
      <c r="M36" s="11">
        <v>34308</v>
      </c>
      <c r="N36" s="1" t="s">
        <v>128</v>
      </c>
      <c r="O36" s="1" t="s">
        <v>1119</v>
      </c>
    </row>
    <row r="37" spans="1:15" x14ac:dyDescent="0.25">
      <c r="A37" s="9">
        <v>34</v>
      </c>
      <c r="B37" s="1" t="s">
        <v>516</v>
      </c>
      <c r="E37" s="1" t="s">
        <v>129</v>
      </c>
      <c r="F37" s="1" t="s">
        <v>130</v>
      </c>
      <c r="G37" s="1">
        <v>46</v>
      </c>
      <c r="H37" s="1">
        <v>55299</v>
      </c>
      <c r="I37" s="1" t="s">
        <v>36</v>
      </c>
      <c r="J37" s="1" t="s">
        <v>16</v>
      </c>
      <c r="K37" s="3" t="s">
        <v>131</v>
      </c>
      <c r="L37" s="11">
        <v>21587</v>
      </c>
      <c r="M37" s="11">
        <v>37628</v>
      </c>
      <c r="N37" s="1" t="s">
        <v>94</v>
      </c>
      <c r="O37" s="1" t="s">
        <v>1120</v>
      </c>
    </row>
    <row r="38" spans="1:15" x14ac:dyDescent="0.25">
      <c r="A38" s="9">
        <v>35</v>
      </c>
      <c r="B38" s="1" t="s">
        <v>517</v>
      </c>
      <c r="C38" s="1" t="s">
        <v>12</v>
      </c>
      <c r="E38" s="1" t="s">
        <v>132</v>
      </c>
      <c r="F38" s="1" t="s">
        <v>133</v>
      </c>
      <c r="G38" s="1">
        <v>33</v>
      </c>
      <c r="H38" s="1">
        <v>65205</v>
      </c>
      <c r="I38" s="1" t="s">
        <v>71</v>
      </c>
      <c r="J38" s="1" t="s">
        <v>16</v>
      </c>
      <c r="K38" s="3" t="s">
        <v>134</v>
      </c>
      <c r="L38" s="11">
        <v>26289</v>
      </c>
      <c r="M38" s="11">
        <v>37437</v>
      </c>
      <c r="N38" s="1" t="s">
        <v>18</v>
      </c>
      <c r="O38" s="1" t="s">
        <v>1121</v>
      </c>
    </row>
    <row r="39" spans="1:15" x14ac:dyDescent="0.25">
      <c r="A39" s="9">
        <v>36</v>
      </c>
      <c r="B39" s="1" t="s">
        <v>518</v>
      </c>
      <c r="C39" s="1" t="s">
        <v>12</v>
      </c>
      <c r="E39" s="1" t="s">
        <v>135</v>
      </c>
      <c r="F39" s="1" t="s">
        <v>136</v>
      </c>
      <c r="G39" s="1">
        <v>44</v>
      </c>
      <c r="H39" s="1">
        <v>60310</v>
      </c>
      <c r="I39" s="1" t="s">
        <v>15</v>
      </c>
      <c r="J39" s="1" t="s">
        <v>16</v>
      </c>
      <c r="K39" s="3" t="s">
        <v>137</v>
      </c>
      <c r="L39" s="11">
        <v>18760</v>
      </c>
      <c r="M39" s="11">
        <v>29749</v>
      </c>
      <c r="N39" s="1" t="s">
        <v>24</v>
      </c>
      <c r="O39" s="1" t="s">
        <v>1122</v>
      </c>
    </row>
    <row r="40" spans="1:15" x14ac:dyDescent="0.25">
      <c r="A40" s="9">
        <v>37</v>
      </c>
      <c r="B40" s="1" t="s">
        <v>519</v>
      </c>
      <c r="C40" s="1" t="s">
        <v>19</v>
      </c>
      <c r="E40" s="1" t="s">
        <v>138</v>
      </c>
      <c r="F40" s="1" t="s">
        <v>139</v>
      </c>
      <c r="G40" s="1">
        <v>48</v>
      </c>
      <c r="H40" s="1">
        <v>60312</v>
      </c>
      <c r="I40" s="1" t="s">
        <v>15</v>
      </c>
      <c r="J40" s="1" t="s">
        <v>16</v>
      </c>
      <c r="K40" s="3" t="s">
        <v>140</v>
      </c>
      <c r="L40" s="11">
        <v>28331</v>
      </c>
      <c r="M40" s="11">
        <v>36044</v>
      </c>
      <c r="N40" s="1" t="s">
        <v>18</v>
      </c>
      <c r="O40" s="1" t="s">
        <v>1123</v>
      </c>
    </row>
    <row r="41" spans="1:15" x14ac:dyDescent="0.25">
      <c r="A41" s="9">
        <v>38</v>
      </c>
      <c r="B41" s="1" t="s">
        <v>520</v>
      </c>
      <c r="C41" s="1" t="s">
        <v>19</v>
      </c>
      <c r="E41" s="1" t="s">
        <v>141</v>
      </c>
      <c r="F41" s="1" t="s">
        <v>142</v>
      </c>
      <c r="G41" s="1">
        <v>2</v>
      </c>
      <c r="H41" s="1">
        <v>65202</v>
      </c>
      <c r="I41" s="1" t="s">
        <v>71</v>
      </c>
      <c r="J41" s="1" t="s">
        <v>16</v>
      </c>
      <c r="K41" s="3" t="s">
        <v>143</v>
      </c>
      <c r="L41" s="11">
        <v>24433</v>
      </c>
      <c r="M41" s="11">
        <v>31695</v>
      </c>
      <c r="N41" s="1" t="s">
        <v>18</v>
      </c>
      <c r="O41" s="1" t="s">
        <v>1124</v>
      </c>
    </row>
    <row r="42" spans="1:15" x14ac:dyDescent="0.25">
      <c r="A42" s="9">
        <v>39</v>
      </c>
      <c r="B42" s="1" t="s">
        <v>521</v>
      </c>
      <c r="E42" s="1" t="s">
        <v>144</v>
      </c>
      <c r="F42" s="1" t="s">
        <v>145</v>
      </c>
      <c r="G42" s="1">
        <v>19</v>
      </c>
      <c r="H42" s="1">
        <v>55129</v>
      </c>
      <c r="I42" s="1" t="s">
        <v>55</v>
      </c>
      <c r="J42" s="1" t="s">
        <v>16</v>
      </c>
      <c r="K42" s="3" t="s">
        <v>146</v>
      </c>
      <c r="L42" s="11">
        <v>23649</v>
      </c>
      <c r="M42" s="11">
        <v>37242</v>
      </c>
      <c r="N42" s="1" t="s">
        <v>40</v>
      </c>
      <c r="O42" s="1" t="s">
        <v>1125</v>
      </c>
    </row>
    <row r="43" spans="1:15" x14ac:dyDescent="0.25">
      <c r="A43" s="9">
        <v>40</v>
      </c>
      <c r="B43" s="1" t="s">
        <v>522</v>
      </c>
      <c r="C43" s="1" t="s">
        <v>19</v>
      </c>
      <c r="E43" s="1" t="s">
        <v>147</v>
      </c>
      <c r="F43" s="1" t="s">
        <v>148</v>
      </c>
      <c r="G43" s="1">
        <v>59</v>
      </c>
      <c r="H43" s="1">
        <v>60310</v>
      </c>
      <c r="I43" s="1" t="s">
        <v>15</v>
      </c>
      <c r="J43" s="1" t="s">
        <v>16</v>
      </c>
      <c r="K43" s="3" t="s">
        <v>149</v>
      </c>
      <c r="L43" s="11">
        <v>26001</v>
      </c>
      <c r="M43" s="11">
        <v>33452</v>
      </c>
      <c r="N43" s="1" t="s">
        <v>52</v>
      </c>
      <c r="O43" s="1" t="s">
        <v>1126</v>
      </c>
    </row>
    <row r="44" spans="1:15" x14ac:dyDescent="0.25">
      <c r="A44" s="9">
        <v>41</v>
      </c>
      <c r="B44" s="1" t="s">
        <v>523</v>
      </c>
      <c r="E44" s="1" t="s">
        <v>150</v>
      </c>
      <c r="F44" s="1" t="s">
        <v>151</v>
      </c>
      <c r="G44" s="1">
        <v>10</v>
      </c>
      <c r="H44" s="1">
        <v>55125</v>
      </c>
      <c r="I44" s="1" t="s">
        <v>55</v>
      </c>
      <c r="J44" s="1" t="s">
        <v>16</v>
      </c>
      <c r="K44" s="3" t="s">
        <v>152</v>
      </c>
      <c r="L44" s="11">
        <v>29138</v>
      </c>
      <c r="M44" s="11">
        <v>36705</v>
      </c>
      <c r="N44" s="1" t="s">
        <v>103</v>
      </c>
      <c r="O44" s="1" t="s">
        <v>1127</v>
      </c>
    </row>
    <row r="45" spans="1:15" x14ac:dyDescent="0.25">
      <c r="A45" s="9">
        <v>42</v>
      </c>
      <c r="B45" s="1" t="s">
        <v>524</v>
      </c>
      <c r="C45" s="1" t="s">
        <v>12</v>
      </c>
      <c r="E45" s="1" t="s">
        <v>153</v>
      </c>
      <c r="F45" s="1" t="s">
        <v>154</v>
      </c>
      <c r="G45" s="1">
        <v>1</v>
      </c>
      <c r="H45" s="1">
        <v>60310</v>
      </c>
      <c r="I45" s="1" t="s">
        <v>15</v>
      </c>
      <c r="J45" s="1" t="s">
        <v>16</v>
      </c>
      <c r="K45" s="3" t="s">
        <v>155</v>
      </c>
      <c r="L45" s="11">
        <v>18416</v>
      </c>
      <c r="M45" s="11">
        <v>25312</v>
      </c>
      <c r="N45" s="1" t="s">
        <v>65</v>
      </c>
      <c r="O45" s="1" t="s">
        <v>1128</v>
      </c>
    </row>
    <row r="46" spans="1:15" x14ac:dyDescent="0.25">
      <c r="A46" s="9">
        <v>43</v>
      </c>
      <c r="B46" s="1" t="s">
        <v>525</v>
      </c>
      <c r="C46" s="1" t="s">
        <v>12</v>
      </c>
      <c r="E46" s="1" t="s">
        <v>156</v>
      </c>
      <c r="F46" s="1" t="s">
        <v>157</v>
      </c>
      <c r="G46" s="1">
        <v>6</v>
      </c>
      <c r="H46" s="1">
        <v>55122</v>
      </c>
      <c r="I46" s="1" t="s">
        <v>55</v>
      </c>
      <c r="J46" s="1" t="s">
        <v>16</v>
      </c>
      <c r="K46" s="3" t="s">
        <v>158</v>
      </c>
      <c r="L46" s="11">
        <v>22843</v>
      </c>
      <c r="M46" s="11">
        <v>34992</v>
      </c>
      <c r="N46" s="1" t="s">
        <v>78</v>
      </c>
      <c r="O46" s="1" t="s">
        <v>1129</v>
      </c>
    </row>
    <row r="47" spans="1:15" x14ac:dyDescent="0.25">
      <c r="A47" s="9">
        <v>44</v>
      </c>
      <c r="B47" s="1" t="s">
        <v>526</v>
      </c>
      <c r="C47" s="1" t="s">
        <v>19</v>
      </c>
      <c r="E47" s="1" t="s">
        <v>159</v>
      </c>
      <c r="F47" s="1" t="s">
        <v>160</v>
      </c>
      <c r="G47" s="1">
        <v>51</v>
      </c>
      <c r="H47" s="1">
        <v>60315</v>
      </c>
      <c r="I47" s="1" t="s">
        <v>15</v>
      </c>
      <c r="J47" s="1" t="s">
        <v>16</v>
      </c>
      <c r="K47" s="3" t="s">
        <v>161</v>
      </c>
      <c r="L47" s="11">
        <v>22853</v>
      </c>
      <c r="M47" s="11">
        <v>30856</v>
      </c>
      <c r="N47" s="1" t="s">
        <v>31</v>
      </c>
      <c r="O47" s="1" t="s">
        <v>1130</v>
      </c>
    </row>
    <row r="48" spans="1:15" x14ac:dyDescent="0.25">
      <c r="A48" s="9">
        <v>45</v>
      </c>
      <c r="B48" s="1" t="s">
        <v>527</v>
      </c>
      <c r="C48" s="1" t="s">
        <v>19</v>
      </c>
      <c r="E48" s="1" t="s">
        <v>162</v>
      </c>
      <c r="F48" s="1" t="s">
        <v>163</v>
      </c>
      <c r="G48" s="1">
        <v>54</v>
      </c>
      <c r="H48" s="1">
        <v>55129</v>
      </c>
      <c r="I48" s="1" t="s">
        <v>55</v>
      </c>
      <c r="J48" s="1" t="s">
        <v>16</v>
      </c>
      <c r="K48" s="3" t="s">
        <v>164</v>
      </c>
      <c r="L48" s="11">
        <v>24290</v>
      </c>
      <c r="M48" s="11">
        <v>32175</v>
      </c>
      <c r="N48" s="1" t="s">
        <v>28</v>
      </c>
      <c r="O48" s="1" t="s">
        <v>1131</v>
      </c>
    </row>
    <row r="49" spans="1:15" x14ac:dyDescent="0.25">
      <c r="A49" s="9">
        <v>46</v>
      </c>
      <c r="B49" s="1" t="s">
        <v>528</v>
      </c>
      <c r="C49" s="1" t="s">
        <v>19</v>
      </c>
      <c r="E49" s="1" t="s">
        <v>165</v>
      </c>
      <c r="F49" s="1" t="s">
        <v>166</v>
      </c>
      <c r="G49" s="1">
        <v>22</v>
      </c>
      <c r="H49" s="1">
        <v>60314</v>
      </c>
      <c r="I49" s="1" t="s">
        <v>15</v>
      </c>
      <c r="J49" s="1" t="s">
        <v>16</v>
      </c>
      <c r="K49" s="3" t="s">
        <v>167</v>
      </c>
      <c r="L49" s="11">
        <v>24121</v>
      </c>
      <c r="M49" s="11">
        <v>33552</v>
      </c>
      <c r="N49" s="1" t="s">
        <v>31</v>
      </c>
      <c r="O49" s="1" t="s">
        <v>1132</v>
      </c>
    </row>
    <row r="50" spans="1:15" x14ac:dyDescent="0.25">
      <c r="A50" s="9">
        <v>47</v>
      </c>
      <c r="B50" s="1" t="s">
        <v>529</v>
      </c>
      <c r="C50" s="1" t="s">
        <v>12</v>
      </c>
      <c r="E50" s="1" t="s">
        <v>168</v>
      </c>
      <c r="F50" s="1" t="s">
        <v>169</v>
      </c>
      <c r="G50" s="1">
        <v>21</v>
      </c>
      <c r="H50" s="1">
        <v>60321</v>
      </c>
      <c r="I50" s="1" t="s">
        <v>15</v>
      </c>
      <c r="J50" s="1" t="s">
        <v>16</v>
      </c>
      <c r="K50" s="3" t="s">
        <v>170</v>
      </c>
      <c r="L50" s="11">
        <v>24360</v>
      </c>
      <c r="M50" s="11">
        <v>36980</v>
      </c>
      <c r="N50" s="1" t="s">
        <v>78</v>
      </c>
      <c r="O50" s="1" t="s">
        <v>1108</v>
      </c>
    </row>
    <row r="51" spans="1:15" x14ac:dyDescent="0.25">
      <c r="A51" s="9">
        <v>48</v>
      </c>
      <c r="B51" s="1" t="s">
        <v>530</v>
      </c>
      <c r="C51" s="1" t="s">
        <v>12</v>
      </c>
      <c r="E51" s="1" t="s">
        <v>171</v>
      </c>
      <c r="F51" s="1" t="s">
        <v>172</v>
      </c>
      <c r="G51" s="1">
        <v>40</v>
      </c>
      <c r="H51" s="1">
        <v>65203</v>
      </c>
      <c r="I51" s="1" t="s">
        <v>71</v>
      </c>
      <c r="J51" s="1" t="s">
        <v>16</v>
      </c>
      <c r="K51" s="3" t="s">
        <v>173</v>
      </c>
      <c r="L51" s="11">
        <v>27378</v>
      </c>
      <c r="M51" s="11">
        <v>34779</v>
      </c>
      <c r="N51" s="1" t="s">
        <v>28</v>
      </c>
      <c r="O51" s="1" t="s">
        <v>1133</v>
      </c>
    </row>
    <row r="52" spans="1:15" x14ac:dyDescent="0.25">
      <c r="A52" s="9">
        <v>49</v>
      </c>
      <c r="B52" s="1" t="s">
        <v>531</v>
      </c>
      <c r="C52" s="1" t="s">
        <v>12</v>
      </c>
      <c r="E52" s="1" t="s">
        <v>174</v>
      </c>
      <c r="F52" s="1" t="s">
        <v>175</v>
      </c>
      <c r="G52" s="1">
        <v>60</v>
      </c>
      <c r="H52" s="1">
        <v>60326</v>
      </c>
      <c r="I52" s="1" t="s">
        <v>15</v>
      </c>
      <c r="J52" s="1" t="s">
        <v>16</v>
      </c>
      <c r="K52" s="3" t="s">
        <v>176</v>
      </c>
      <c r="L52" s="11">
        <v>23165</v>
      </c>
      <c r="M52" s="11">
        <v>29966</v>
      </c>
      <c r="N52" s="1" t="s">
        <v>40</v>
      </c>
      <c r="O52" s="1" t="s">
        <v>1134</v>
      </c>
    </row>
    <row r="53" spans="1:15" x14ac:dyDescent="0.25">
      <c r="A53" s="9">
        <v>50</v>
      </c>
      <c r="B53" s="1" t="s">
        <v>532</v>
      </c>
      <c r="C53" s="1" t="s">
        <v>12</v>
      </c>
      <c r="E53" s="1" t="s">
        <v>177</v>
      </c>
      <c r="F53" s="1" t="s">
        <v>178</v>
      </c>
      <c r="G53" s="1">
        <v>66</v>
      </c>
      <c r="H53" s="1">
        <v>65206</v>
      </c>
      <c r="I53" s="1" t="s">
        <v>71</v>
      </c>
      <c r="J53" s="1" t="s">
        <v>16</v>
      </c>
      <c r="K53" s="3" t="s">
        <v>179</v>
      </c>
      <c r="L53" s="11">
        <v>26469</v>
      </c>
      <c r="M53" s="11">
        <v>37274</v>
      </c>
      <c r="N53" s="1" t="s">
        <v>18</v>
      </c>
      <c r="O53" s="1" t="s">
        <v>1135</v>
      </c>
    </row>
    <row r="54" spans="1:15" x14ac:dyDescent="0.25">
      <c r="A54" s="9">
        <v>51</v>
      </c>
      <c r="B54" s="1" t="s">
        <v>533</v>
      </c>
      <c r="E54" s="1" t="s">
        <v>180</v>
      </c>
      <c r="F54" s="1" t="s">
        <v>181</v>
      </c>
      <c r="G54" s="1">
        <v>49</v>
      </c>
      <c r="H54" s="1">
        <v>60313</v>
      </c>
      <c r="I54" s="1" t="s">
        <v>15</v>
      </c>
      <c r="J54" s="1" t="s">
        <v>16</v>
      </c>
      <c r="K54" s="3" t="s">
        <v>182</v>
      </c>
      <c r="L54" s="11">
        <v>26875</v>
      </c>
      <c r="M54" s="11">
        <v>36518</v>
      </c>
      <c r="N54" s="1" t="s">
        <v>78</v>
      </c>
      <c r="O54" s="1" t="s">
        <v>1136</v>
      </c>
    </row>
    <row r="55" spans="1:15" x14ac:dyDescent="0.25">
      <c r="A55" s="9">
        <v>52</v>
      </c>
      <c r="B55" s="1" t="s">
        <v>534</v>
      </c>
      <c r="E55" s="1" t="s">
        <v>183</v>
      </c>
      <c r="F55" s="1" t="s">
        <v>184</v>
      </c>
      <c r="G55" s="1">
        <v>11</v>
      </c>
      <c r="H55" s="1">
        <v>60322</v>
      </c>
      <c r="I55" s="1" t="s">
        <v>15</v>
      </c>
      <c r="J55" s="1" t="s">
        <v>16</v>
      </c>
      <c r="K55" s="3" t="s">
        <v>185</v>
      </c>
      <c r="L55" s="11">
        <v>19742</v>
      </c>
      <c r="M55" s="11">
        <v>27273</v>
      </c>
      <c r="N55" s="1" t="s">
        <v>18</v>
      </c>
      <c r="O55" s="1" t="s">
        <v>1137</v>
      </c>
    </row>
    <row r="56" spans="1:15" x14ac:dyDescent="0.25">
      <c r="A56" s="9">
        <v>53</v>
      </c>
      <c r="B56" s="1" t="s">
        <v>535</v>
      </c>
      <c r="C56" s="1" t="s">
        <v>19</v>
      </c>
      <c r="E56" s="1" t="s">
        <v>186</v>
      </c>
      <c r="F56" s="1" t="s">
        <v>187</v>
      </c>
      <c r="G56" s="1">
        <v>23</v>
      </c>
      <c r="H56" s="1">
        <v>55121</v>
      </c>
      <c r="I56" s="1" t="s">
        <v>55</v>
      </c>
      <c r="J56" s="1" t="s">
        <v>16</v>
      </c>
      <c r="K56" s="3" t="s">
        <v>188</v>
      </c>
      <c r="L56" s="11">
        <v>29383</v>
      </c>
      <c r="M56" s="11">
        <v>37108</v>
      </c>
      <c r="N56" s="1" t="s">
        <v>31</v>
      </c>
      <c r="O56" s="1" t="s">
        <v>1108</v>
      </c>
    </row>
    <row r="57" spans="1:15" x14ac:dyDescent="0.25">
      <c r="A57" s="9">
        <v>54</v>
      </c>
      <c r="B57" s="1" t="s">
        <v>536</v>
      </c>
      <c r="C57" s="1" t="s">
        <v>19</v>
      </c>
      <c r="E57" s="1" t="s">
        <v>189</v>
      </c>
      <c r="F57" s="1" t="s">
        <v>190</v>
      </c>
      <c r="G57" s="1">
        <v>34</v>
      </c>
      <c r="H57" s="1">
        <v>60317</v>
      </c>
      <c r="I57" s="1" t="s">
        <v>15</v>
      </c>
      <c r="J57" s="1" t="s">
        <v>16</v>
      </c>
      <c r="K57" s="3" t="s">
        <v>191</v>
      </c>
      <c r="L57" s="11">
        <v>26030</v>
      </c>
      <c r="M57" s="11">
        <v>35031</v>
      </c>
      <c r="N57" s="1" t="s">
        <v>31</v>
      </c>
      <c r="O57" s="1" t="s">
        <v>1098</v>
      </c>
    </row>
    <row r="58" spans="1:15" x14ac:dyDescent="0.25">
      <c r="A58" s="9">
        <v>55</v>
      </c>
      <c r="B58" s="1" t="s">
        <v>537</v>
      </c>
      <c r="C58" s="1" t="s">
        <v>12</v>
      </c>
      <c r="E58" s="1" t="s">
        <v>192</v>
      </c>
      <c r="F58" s="1" t="s">
        <v>193</v>
      </c>
      <c r="G58" s="1">
        <v>22</v>
      </c>
      <c r="H58" s="1">
        <v>65204</v>
      </c>
      <c r="I58" s="1" t="s">
        <v>71</v>
      </c>
      <c r="J58" s="1" t="s">
        <v>16</v>
      </c>
      <c r="K58" s="3" t="s">
        <v>194</v>
      </c>
      <c r="L58" s="11">
        <v>22778</v>
      </c>
      <c r="M58" s="11">
        <v>37358</v>
      </c>
      <c r="N58" s="1" t="s">
        <v>31</v>
      </c>
      <c r="O58" s="1" t="s">
        <v>1120</v>
      </c>
    </row>
    <row r="59" spans="1:15" x14ac:dyDescent="0.25">
      <c r="A59" s="9">
        <v>56</v>
      </c>
      <c r="B59" s="1" t="s">
        <v>538</v>
      </c>
      <c r="C59" s="1" t="s">
        <v>12</v>
      </c>
      <c r="E59" s="1" t="s">
        <v>195</v>
      </c>
      <c r="F59" s="1" t="s">
        <v>196</v>
      </c>
      <c r="G59" s="1">
        <v>61</v>
      </c>
      <c r="H59" s="1">
        <v>64292</v>
      </c>
      <c r="I59" s="1" t="s">
        <v>22</v>
      </c>
      <c r="J59" s="1" t="s">
        <v>16</v>
      </c>
      <c r="K59" s="3" t="s">
        <v>197</v>
      </c>
      <c r="L59" s="11">
        <v>19175</v>
      </c>
      <c r="M59" s="11">
        <v>34259</v>
      </c>
      <c r="N59" s="1" t="s">
        <v>40</v>
      </c>
      <c r="O59" s="1" t="s">
        <v>1133</v>
      </c>
    </row>
    <row r="60" spans="1:15" x14ac:dyDescent="0.25">
      <c r="A60" s="9">
        <v>57</v>
      </c>
      <c r="B60" s="1" t="s">
        <v>539</v>
      </c>
      <c r="C60" s="1" t="s">
        <v>12</v>
      </c>
      <c r="E60" s="1" t="s">
        <v>198</v>
      </c>
      <c r="F60" s="1" t="s">
        <v>199</v>
      </c>
      <c r="G60" s="1">
        <v>61</v>
      </c>
      <c r="H60" s="1">
        <v>64299</v>
      </c>
      <c r="I60" s="1" t="s">
        <v>22</v>
      </c>
      <c r="J60" s="1" t="s">
        <v>16</v>
      </c>
      <c r="K60" s="3" t="s">
        <v>200</v>
      </c>
      <c r="L60" s="11">
        <v>19687</v>
      </c>
      <c r="M60" s="11">
        <v>27768</v>
      </c>
      <c r="N60" s="1" t="s">
        <v>28</v>
      </c>
      <c r="O60" s="1" t="s">
        <v>1138</v>
      </c>
    </row>
    <row r="61" spans="1:15" x14ac:dyDescent="0.25">
      <c r="A61" s="9">
        <v>58</v>
      </c>
      <c r="B61" s="1" t="s">
        <v>540</v>
      </c>
      <c r="E61" s="1" t="s">
        <v>201</v>
      </c>
      <c r="F61" s="1" t="s">
        <v>202</v>
      </c>
      <c r="G61" s="1">
        <v>9</v>
      </c>
      <c r="H61" s="1">
        <v>60326</v>
      </c>
      <c r="I61" s="1" t="s">
        <v>15</v>
      </c>
      <c r="J61" s="1" t="s">
        <v>16</v>
      </c>
      <c r="K61" s="3" t="s">
        <v>203</v>
      </c>
      <c r="L61" s="11">
        <v>27630</v>
      </c>
      <c r="M61" s="11">
        <v>35013</v>
      </c>
      <c r="N61" s="1" t="s">
        <v>28</v>
      </c>
      <c r="O61" s="1" t="s">
        <v>1139</v>
      </c>
    </row>
    <row r="62" spans="1:15" x14ac:dyDescent="0.25">
      <c r="A62" s="9">
        <v>59</v>
      </c>
      <c r="B62" s="1" t="s">
        <v>541</v>
      </c>
      <c r="E62" s="1" t="s">
        <v>204</v>
      </c>
      <c r="F62" s="1" t="s">
        <v>205</v>
      </c>
      <c r="G62" s="1">
        <v>10</v>
      </c>
      <c r="H62" s="1">
        <v>65207</v>
      </c>
      <c r="I62" s="1" t="s">
        <v>71</v>
      </c>
      <c r="J62" s="1" t="s">
        <v>16</v>
      </c>
      <c r="K62" s="3" t="s">
        <v>206</v>
      </c>
      <c r="L62" s="11">
        <v>29777</v>
      </c>
      <c r="M62" s="11">
        <v>37002</v>
      </c>
      <c r="N62" s="1" t="s">
        <v>18</v>
      </c>
      <c r="O62" s="1" t="s">
        <v>1121</v>
      </c>
    </row>
    <row r="63" spans="1:15" x14ac:dyDescent="0.25">
      <c r="A63" s="9">
        <v>60</v>
      </c>
      <c r="B63" s="1" t="s">
        <v>542</v>
      </c>
      <c r="C63" s="1" t="s">
        <v>19</v>
      </c>
      <c r="E63" s="1" t="s">
        <v>207</v>
      </c>
      <c r="F63" s="1" t="s">
        <v>208</v>
      </c>
      <c r="G63" s="1">
        <v>3</v>
      </c>
      <c r="H63" s="1">
        <v>60317</v>
      </c>
      <c r="I63" s="1" t="s">
        <v>15</v>
      </c>
      <c r="J63" s="1" t="s">
        <v>16</v>
      </c>
      <c r="K63" s="3" t="s">
        <v>209</v>
      </c>
      <c r="L63" s="11">
        <v>20107</v>
      </c>
      <c r="M63" s="11">
        <v>28601</v>
      </c>
      <c r="N63" s="1" t="s">
        <v>24</v>
      </c>
      <c r="O63" s="1" t="s">
        <v>1134</v>
      </c>
    </row>
    <row r="64" spans="1:15" x14ac:dyDescent="0.25">
      <c r="A64" s="9">
        <v>61</v>
      </c>
      <c r="B64" s="1" t="s">
        <v>543</v>
      </c>
      <c r="C64" s="1" t="s">
        <v>12</v>
      </c>
      <c r="E64" s="1" t="s">
        <v>210</v>
      </c>
      <c r="F64" s="1" t="s">
        <v>211</v>
      </c>
      <c r="G64" s="1">
        <v>56</v>
      </c>
      <c r="H64" s="1">
        <v>55126</v>
      </c>
      <c r="I64" s="1" t="s">
        <v>55</v>
      </c>
      <c r="J64" s="1" t="s">
        <v>16</v>
      </c>
      <c r="K64" s="3" t="s">
        <v>212</v>
      </c>
      <c r="L64" s="11">
        <v>24648</v>
      </c>
      <c r="M64" s="11">
        <v>37252</v>
      </c>
      <c r="N64" s="1" t="s">
        <v>78</v>
      </c>
      <c r="O64" s="1" t="s">
        <v>1090</v>
      </c>
    </row>
    <row r="65" spans="1:15" x14ac:dyDescent="0.25">
      <c r="A65" s="9">
        <v>62</v>
      </c>
      <c r="B65" s="1" t="s">
        <v>544</v>
      </c>
      <c r="C65" s="1" t="s">
        <v>19</v>
      </c>
      <c r="E65" s="1" t="s">
        <v>213</v>
      </c>
      <c r="F65" s="1" t="s">
        <v>214</v>
      </c>
      <c r="G65" s="1">
        <v>28</v>
      </c>
      <c r="H65" s="1">
        <v>60313</v>
      </c>
      <c r="I65" s="1" t="s">
        <v>15</v>
      </c>
      <c r="J65" s="1" t="s">
        <v>16</v>
      </c>
      <c r="K65" s="3" t="s">
        <v>215</v>
      </c>
      <c r="L65" s="11">
        <v>24078</v>
      </c>
      <c r="M65" s="11">
        <v>34179</v>
      </c>
      <c r="N65" s="1" t="s">
        <v>78</v>
      </c>
      <c r="O65" s="1" t="s">
        <v>1133</v>
      </c>
    </row>
    <row r="66" spans="1:15" x14ac:dyDescent="0.25">
      <c r="A66" s="9">
        <v>63</v>
      </c>
      <c r="B66" s="1" t="s">
        <v>545</v>
      </c>
      <c r="C66" s="1" t="s">
        <v>12</v>
      </c>
      <c r="E66" s="1" t="s">
        <v>216</v>
      </c>
      <c r="F66" s="1" t="s">
        <v>217</v>
      </c>
      <c r="G66" s="1">
        <v>2</v>
      </c>
      <c r="H66" s="1">
        <v>65202</v>
      </c>
      <c r="I66" s="1" t="s">
        <v>71</v>
      </c>
      <c r="J66" s="1" t="s">
        <v>16</v>
      </c>
      <c r="K66" s="3" t="s">
        <v>218</v>
      </c>
      <c r="L66" s="11">
        <v>24807</v>
      </c>
      <c r="M66" s="11">
        <v>31315</v>
      </c>
      <c r="N66" s="1" t="s">
        <v>28</v>
      </c>
      <c r="O66" s="1" t="s">
        <v>1140</v>
      </c>
    </row>
    <row r="67" spans="1:15" x14ac:dyDescent="0.25">
      <c r="A67" s="9">
        <v>64</v>
      </c>
      <c r="B67" s="1" t="s">
        <v>546</v>
      </c>
      <c r="C67" s="1" t="s">
        <v>19</v>
      </c>
      <c r="E67" s="1" t="s">
        <v>219</v>
      </c>
      <c r="F67" s="1" t="s">
        <v>220</v>
      </c>
      <c r="G67" s="1">
        <v>19</v>
      </c>
      <c r="H67" s="1">
        <v>65204</v>
      </c>
      <c r="I67" s="1" t="s">
        <v>71</v>
      </c>
      <c r="J67" s="1" t="s">
        <v>16</v>
      </c>
      <c r="K67" s="3" t="s">
        <v>221</v>
      </c>
      <c r="L67" s="11">
        <v>20486</v>
      </c>
      <c r="M67" s="11">
        <v>28865</v>
      </c>
      <c r="N67" s="1" t="s">
        <v>103</v>
      </c>
      <c r="O67" s="1" t="s">
        <v>1141</v>
      </c>
    </row>
    <row r="68" spans="1:15" x14ac:dyDescent="0.25">
      <c r="A68" s="9">
        <v>65</v>
      </c>
      <c r="B68" s="1" t="s">
        <v>547</v>
      </c>
      <c r="C68" s="1" t="s">
        <v>12</v>
      </c>
      <c r="E68" s="1" t="s">
        <v>222</v>
      </c>
      <c r="F68" s="1" t="s">
        <v>223</v>
      </c>
      <c r="G68" s="1">
        <v>13</v>
      </c>
      <c r="H68" s="1">
        <v>55299</v>
      </c>
      <c r="I68" s="1" t="s">
        <v>36</v>
      </c>
      <c r="J68" s="1" t="s">
        <v>16</v>
      </c>
      <c r="K68" s="3" t="s">
        <v>224</v>
      </c>
      <c r="L68" s="11">
        <v>22820</v>
      </c>
      <c r="M68" s="11">
        <v>30130</v>
      </c>
      <c r="N68" s="1" t="s">
        <v>31</v>
      </c>
      <c r="O68" s="1" t="s">
        <v>1142</v>
      </c>
    </row>
    <row r="69" spans="1:15" x14ac:dyDescent="0.25">
      <c r="A69" s="9">
        <v>66</v>
      </c>
      <c r="B69" s="1" t="s">
        <v>548</v>
      </c>
      <c r="E69" s="1" t="s">
        <v>225</v>
      </c>
      <c r="F69" s="1" t="s">
        <v>226</v>
      </c>
      <c r="G69" s="1">
        <v>64</v>
      </c>
      <c r="H69" s="1">
        <v>65209</v>
      </c>
      <c r="I69" s="1" t="s">
        <v>71</v>
      </c>
      <c r="J69" s="1" t="s">
        <v>16</v>
      </c>
      <c r="K69" s="3" t="s">
        <v>227</v>
      </c>
      <c r="L69" s="11">
        <v>22797</v>
      </c>
      <c r="M69" s="11">
        <v>32635</v>
      </c>
      <c r="N69" s="1" t="s">
        <v>31</v>
      </c>
      <c r="O69" s="1" t="s">
        <v>1143</v>
      </c>
    </row>
    <row r="70" spans="1:15" x14ac:dyDescent="0.25">
      <c r="A70" s="9">
        <v>67</v>
      </c>
      <c r="B70" s="1" t="s">
        <v>549</v>
      </c>
      <c r="E70" s="1" t="s">
        <v>228</v>
      </c>
      <c r="F70" s="1" t="s">
        <v>229</v>
      </c>
      <c r="G70" s="1">
        <v>2</v>
      </c>
      <c r="H70" s="1">
        <v>60327</v>
      </c>
      <c r="I70" s="1" t="s">
        <v>15</v>
      </c>
      <c r="J70" s="1" t="s">
        <v>16</v>
      </c>
      <c r="K70" s="3" t="s">
        <v>230</v>
      </c>
      <c r="L70" s="11">
        <v>21061</v>
      </c>
      <c r="M70" s="11">
        <v>27895</v>
      </c>
      <c r="N70" s="1" t="s">
        <v>31</v>
      </c>
      <c r="O70" s="1" t="s">
        <v>1144</v>
      </c>
    </row>
    <row r="71" spans="1:15" x14ac:dyDescent="0.25">
      <c r="A71" s="9">
        <v>68</v>
      </c>
      <c r="B71" s="1" t="s">
        <v>550</v>
      </c>
      <c r="C71" s="1" t="s">
        <v>19</v>
      </c>
      <c r="E71" s="1" t="s">
        <v>231</v>
      </c>
      <c r="F71" s="1" t="s">
        <v>232</v>
      </c>
      <c r="G71" s="1">
        <v>56</v>
      </c>
      <c r="H71" s="1">
        <v>65201</v>
      </c>
      <c r="I71" s="1" t="s">
        <v>71</v>
      </c>
      <c r="J71" s="1" t="s">
        <v>16</v>
      </c>
      <c r="K71" s="3" t="s">
        <v>233</v>
      </c>
      <c r="L71" s="11">
        <v>19147</v>
      </c>
      <c r="M71" s="11">
        <v>28011</v>
      </c>
      <c r="N71" s="1" t="s">
        <v>31</v>
      </c>
      <c r="O71" s="1" t="s">
        <v>1145</v>
      </c>
    </row>
    <row r="72" spans="1:15" x14ac:dyDescent="0.25">
      <c r="A72" s="9">
        <v>69</v>
      </c>
      <c r="B72" s="1" t="s">
        <v>551</v>
      </c>
      <c r="C72" s="1" t="s">
        <v>12</v>
      </c>
      <c r="E72" s="1" t="s">
        <v>234</v>
      </c>
      <c r="F72" s="1" t="s">
        <v>235</v>
      </c>
      <c r="G72" s="1">
        <v>24</v>
      </c>
      <c r="H72" s="1">
        <v>65209</v>
      </c>
      <c r="I72" s="1" t="s">
        <v>71</v>
      </c>
      <c r="J72" s="1" t="s">
        <v>16</v>
      </c>
      <c r="K72" s="3" t="s">
        <v>236</v>
      </c>
      <c r="L72" s="11">
        <v>27490</v>
      </c>
      <c r="M72" s="11">
        <v>35545</v>
      </c>
      <c r="N72" s="1" t="s">
        <v>28</v>
      </c>
      <c r="O72" s="1" t="s">
        <v>1146</v>
      </c>
    </row>
    <row r="73" spans="1:15" x14ac:dyDescent="0.25">
      <c r="A73" s="9">
        <v>70</v>
      </c>
      <c r="B73" s="1" t="s">
        <v>552</v>
      </c>
      <c r="C73" s="1" t="s">
        <v>19</v>
      </c>
      <c r="E73" s="1" t="s">
        <v>237</v>
      </c>
      <c r="F73" s="1" t="s">
        <v>238</v>
      </c>
      <c r="G73" s="1">
        <v>1</v>
      </c>
      <c r="H73" s="1">
        <v>65201</v>
      </c>
      <c r="I73" s="1" t="s">
        <v>71</v>
      </c>
      <c r="J73" s="1" t="s">
        <v>16</v>
      </c>
      <c r="K73" s="3" t="s">
        <v>239</v>
      </c>
      <c r="L73" s="11">
        <v>20290</v>
      </c>
      <c r="M73" s="11">
        <v>37614</v>
      </c>
      <c r="N73" s="1" t="s">
        <v>65</v>
      </c>
      <c r="O73" s="1" t="s">
        <v>1147</v>
      </c>
    </row>
    <row r="74" spans="1:15" x14ac:dyDescent="0.25">
      <c r="A74" s="9">
        <v>71</v>
      </c>
      <c r="B74" s="1" t="s">
        <v>553</v>
      </c>
      <c r="C74" s="1" t="s">
        <v>19</v>
      </c>
      <c r="E74" s="1" t="s">
        <v>240</v>
      </c>
      <c r="F74" s="1" t="s">
        <v>241</v>
      </c>
      <c r="G74" s="1">
        <v>16</v>
      </c>
      <c r="H74" s="1">
        <v>60312</v>
      </c>
      <c r="I74" s="1" t="s">
        <v>15</v>
      </c>
      <c r="J74" s="1" t="s">
        <v>16</v>
      </c>
      <c r="K74" s="3" t="s">
        <v>242</v>
      </c>
      <c r="L74" s="11">
        <v>22301</v>
      </c>
      <c r="M74" s="11">
        <v>31931</v>
      </c>
      <c r="N74" s="1" t="s">
        <v>243</v>
      </c>
      <c r="O74" s="1" t="s">
        <v>1148</v>
      </c>
    </row>
    <row r="75" spans="1:15" x14ac:dyDescent="0.25">
      <c r="A75" s="9">
        <v>72</v>
      </c>
      <c r="B75" s="1" t="s">
        <v>554</v>
      </c>
      <c r="E75" s="1" t="s">
        <v>244</v>
      </c>
      <c r="F75" s="1" t="s">
        <v>245</v>
      </c>
      <c r="G75" s="1">
        <v>66</v>
      </c>
      <c r="H75" s="1">
        <v>60319</v>
      </c>
      <c r="I75" s="1" t="s">
        <v>15</v>
      </c>
      <c r="J75" s="1" t="s">
        <v>16</v>
      </c>
      <c r="K75" s="3" t="s">
        <v>246</v>
      </c>
      <c r="L75" s="11">
        <v>24348</v>
      </c>
      <c r="M75" s="11">
        <v>31151</v>
      </c>
      <c r="N75" s="1" t="s">
        <v>31</v>
      </c>
      <c r="O75" s="1" t="s">
        <v>1090</v>
      </c>
    </row>
    <row r="76" spans="1:15" x14ac:dyDescent="0.25">
      <c r="A76" s="9">
        <v>73</v>
      </c>
      <c r="B76" s="1" t="s">
        <v>555</v>
      </c>
      <c r="E76" s="1" t="s">
        <v>247</v>
      </c>
      <c r="F76" s="1" t="s">
        <v>248</v>
      </c>
      <c r="G76" s="1">
        <v>60</v>
      </c>
      <c r="H76" s="1">
        <v>65202</v>
      </c>
      <c r="I76" s="1" t="s">
        <v>71</v>
      </c>
      <c r="J76" s="1" t="s">
        <v>16</v>
      </c>
      <c r="K76" s="3" t="s">
        <v>249</v>
      </c>
      <c r="L76" s="11">
        <v>18960</v>
      </c>
      <c r="M76" s="11">
        <v>25409</v>
      </c>
      <c r="N76" s="1" t="s">
        <v>65</v>
      </c>
      <c r="O76" s="1" t="s">
        <v>1149</v>
      </c>
    </row>
    <row r="77" spans="1:15" x14ac:dyDescent="0.25">
      <c r="A77" s="9">
        <v>74</v>
      </c>
      <c r="B77" s="1" t="s">
        <v>556</v>
      </c>
      <c r="C77" s="1" t="s">
        <v>19</v>
      </c>
      <c r="E77" s="1" t="s">
        <v>250</v>
      </c>
      <c r="F77" s="1" t="s">
        <v>251</v>
      </c>
      <c r="G77" s="1">
        <v>24</v>
      </c>
      <c r="H77" s="1">
        <v>60310</v>
      </c>
      <c r="I77" s="1" t="s">
        <v>15</v>
      </c>
      <c r="J77" s="1" t="s">
        <v>16</v>
      </c>
      <c r="K77" s="3" t="s">
        <v>252</v>
      </c>
      <c r="L77" s="11">
        <v>24993</v>
      </c>
      <c r="M77" s="11">
        <v>35400</v>
      </c>
      <c r="N77" s="1" t="s">
        <v>28</v>
      </c>
      <c r="O77" s="1" t="s">
        <v>1140</v>
      </c>
    </row>
    <row r="78" spans="1:15" x14ac:dyDescent="0.25">
      <c r="A78" s="9">
        <v>75</v>
      </c>
      <c r="B78" s="1" t="s">
        <v>557</v>
      </c>
      <c r="C78" s="1" t="s">
        <v>19</v>
      </c>
      <c r="E78" s="1" t="s">
        <v>253</v>
      </c>
      <c r="F78" s="1" t="s">
        <v>254</v>
      </c>
      <c r="G78" s="1">
        <v>3</v>
      </c>
      <c r="H78" s="1">
        <v>60318</v>
      </c>
      <c r="I78" s="1" t="s">
        <v>15</v>
      </c>
      <c r="J78" s="1" t="s">
        <v>16</v>
      </c>
      <c r="K78" s="3" t="s">
        <v>255</v>
      </c>
      <c r="L78" s="11">
        <v>22370</v>
      </c>
      <c r="M78" s="11">
        <v>32510</v>
      </c>
      <c r="N78" s="1" t="s">
        <v>31</v>
      </c>
      <c r="O78" s="1" t="s">
        <v>1093</v>
      </c>
    </row>
    <row r="79" spans="1:15" x14ac:dyDescent="0.25">
      <c r="A79" s="9">
        <v>76</v>
      </c>
      <c r="B79" s="1" t="s">
        <v>558</v>
      </c>
      <c r="C79" s="1" t="s">
        <v>12</v>
      </c>
      <c r="E79" s="1" t="s">
        <v>256</v>
      </c>
      <c r="F79" s="1" t="s">
        <v>257</v>
      </c>
      <c r="G79" s="1">
        <v>7</v>
      </c>
      <c r="H79" s="1">
        <v>60324</v>
      </c>
      <c r="I79" s="1" t="s">
        <v>15</v>
      </c>
      <c r="J79" s="1" t="s">
        <v>16</v>
      </c>
      <c r="K79" s="3" t="s">
        <v>258</v>
      </c>
      <c r="L79" s="11">
        <v>27634</v>
      </c>
      <c r="M79" s="11">
        <v>34179</v>
      </c>
      <c r="N79" s="1" t="s">
        <v>99</v>
      </c>
      <c r="O79" s="1" t="s">
        <v>1150</v>
      </c>
    </row>
    <row r="80" spans="1:15" x14ac:dyDescent="0.25">
      <c r="A80" s="9">
        <v>77</v>
      </c>
      <c r="B80" s="1" t="s">
        <v>559</v>
      </c>
      <c r="C80" s="1" t="s">
        <v>12</v>
      </c>
      <c r="E80" s="1" t="s">
        <v>259</v>
      </c>
      <c r="F80" s="1" t="s">
        <v>260</v>
      </c>
      <c r="G80" s="1">
        <v>56</v>
      </c>
      <c r="H80" s="1">
        <v>64292</v>
      </c>
      <c r="I80" s="1" t="s">
        <v>22</v>
      </c>
      <c r="J80" s="1" t="s">
        <v>16</v>
      </c>
      <c r="K80" s="3" t="s">
        <v>261</v>
      </c>
      <c r="L80" s="11">
        <v>20324</v>
      </c>
      <c r="M80" s="11">
        <v>31004</v>
      </c>
      <c r="N80" s="1" t="s">
        <v>31</v>
      </c>
      <c r="O80" s="1" t="s">
        <v>1151</v>
      </c>
    </row>
    <row r="81" spans="1:15" x14ac:dyDescent="0.25">
      <c r="A81" s="9">
        <v>78</v>
      </c>
      <c r="B81" s="1" t="s">
        <v>560</v>
      </c>
      <c r="C81" s="1" t="s">
        <v>12</v>
      </c>
      <c r="E81" s="1" t="s">
        <v>262</v>
      </c>
      <c r="F81" s="1" t="s">
        <v>263</v>
      </c>
      <c r="G81" s="1">
        <v>41</v>
      </c>
      <c r="H81" s="1">
        <v>65205</v>
      </c>
      <c r="I81" s="1" t="s">
        <v>71</v>
      </c>
      <c r="J81" s="1" t="s">
        <v>16</v>
      </c>
      <c r="K81" s="3" t="s">
        <v>264</v>
      </c>
      <c r="L81" s="11">
        <v>21125</v>
      </c>
      <c r="M81" s="11">
        <v>36773</v>
      </c>
      <c r="N81" s="1" t="s">
        <v>52</v>
      </c>
      <c r="O81" s="1" t="s">
        <v>1152</v>
      </c>
    </row>
    <row r="82" spans="1:15" x14ac:dyDescent="0.25">
      <c r="A82" s="9">
        <v>79</v>
      </c>
      <c r="B82" s="1" t="s">
        <v>561</v>
      </c>
      <c r="C82" s="1" t="s">
        <v>12</v>
      </c>
      <c r="E82" s="1" t="s">
        <v>265</v>
      </c>
      <c r="F82" s="1" t="s">
        <v>266</v>
      </c>
      <c r="G82" s="1">
        <v>7</v>
      </c>
      <c r="H82" s="1">
        <v>60313</v>
      </c>
      <c r="I82" s="1" t="s">
        <v>15</v>
      </c>
      <c r="J82" s="1" t="s">
        <v>16</v>
      </c>
      <c r="K82" s="3" t="s">
        <v>267</v>
      </c>
      <c r="L82" s="11">
        <v>24124</v>
      </c>
      <c r="M82" s="11">
        <v>31305</v>
      </c>
      <c r="N82" s="1" t="s">
        <v>78</v>
      </c>
      <c r="O82" s="1" t="s">
        <v>1153</v>
      </c>
    </row>
    <row r="83" spans="1:15" x14ac:dyDescent="0.25">
      <c r="A83" s="9">
        <v>80</v>
      </c>
      <c r="B83" s="1" t="s">
        <v>562</v>
      </c>
      <c r="C83" s="1" t="s">
        <v>19</v>
      </c>
      <c r="E83" s="1" t="s">
        <v>268</v>
      </c>
      <c r="F83" s="1" t="s">
        <v>269</v>
      </c>
      <c r="G83" s="1">
        <v>58</v>
      </c>
      <c r="H83" s="1">
        <v>60313</v>
      </c>
      <c r="I83" s="1" t="s">
        <v>15</v>
      </c>
      <c r="J83" s="1" t="s">
        <v>16</v>
      </c>
      <c r="K83" s="3" t="s">
        <v>270</v>
      </c>
      <c r="L83" s="11">
        <v>30155</v>
      </c>
      <c r="M83" s="11">
        <v>36820</v>
      </c>
      <c r="N83" s="1" t="s">
        <v>103</v>
      </c>
      <c r="O83" s="1" t="s">
        <v>1154</v>
      </c>
    </row>
    <row r="84" spans="1:15" x14ac:dyDescent="0.25">
      <c r="A84" s="9">
        <v>81</v>
      </c>
      <c r="B84" s="1" t="s">
        <v>563</v>
      </c>
      <c r="C84" s="1" t="s">
        <v>19</v>
      </c>
      <c r="E84" s="1" t="s">
        <v>271</v>
      </c>
      <c r="F84" s="1" t="s">
        <v>272</v>
      </c>
      <c r="G84" s="1">
        <v>42</v>
      </c>
      <c r="H84" s="1">
        <v>60324</v>
      </c>
      <c r="I84" s="1" t="s">
        <v>15</v>
      </c>
      <c r="J84" s="1" t="s">
        <v>16</v>
      </c>
      <c r="K84" s="3" t="s">
        <v>273</v>
      </c>
      <c r="L84" s="11">
        <v>25730</v>
      </c>
      <c r="M84" s="11">
        <v>34000</v>
      </c>
      <c r="N84" s="1" t="s">
        <v>243</v>
      </c>
      <c r="O84" s="1" t="s">
        <v>1155</v>
      </c>
    </row>
    <row r="85" spans="1:15" x14ac:dyDescent="0.25">
      <c r="A85" s="9">
        <v>82</v>
      </c>
      <c r="B85" s="1" t="s">
        <v>564</v>
      </c>
      <c r="C85" s="1" t="s">
        <v>19</v>
      </c>
      <c r="E85" s="1" t="s">
        <v>274</v>
      </c>
      <c r="F85" s="1" t="s">
        <v>275</v>
      </c>
      <c r="G85" s="1">
        <v>68</v>
      </c>
      <c r="H85" s="1">
        <v>64292</v>
      </c>
      <c r="I85" s="1" t="s">
        <v>22</v>
      </c>
      <c r="J85" s="1" t="s">
        <v>16</v>
      </c>
      <c r="K85" s="3" t="s">
        <v>276</v>
      </c>
      <c r="L85" s="11">
        <v>18540</v>
      </c>
      <c r="M85" s="11">
        <v>35013</v>
      </c>
      <c r="N85" s="1" t="s">
        <v>28</v>
      </c>
      <c r="O85" s="1" t="s">
        <v>1156</v>
      </c>
    </row>
    <row r="86" spans="1:15" x14ac:dyDescent="0.25">
      <c r="A86" s="9">
        <v>83</v>
      </c>
      <c r="B86" s="1" t="s">
        <v>565</v>
      </c>
      <c r="C86" s="1" t="s">
        <v>12</v>
      </c>
      <c r="E86" s="1" t="s">
        <v>277</v>
      </c>
      <c r="F86" s="1" t="s">
        <v>278</v>
      </c>
      <c r="G86" s="1">
        <v>20</v>
      </c>
      <c r="H86" s="1">
        <v>65204</v>
      </c>
      <c r="I86" s="1" t="s">
        <v>71</v>
      </c>
      <c r="J86" s="1" t="s">
        <v>16</v>
      </c>
      <c r="K86" s="3" t="s">
        <v>279</v>
      </c>
      <c r="L86" s="11">
        <v>21846</v>
      </c>
      <c r="M86" s="11">
        <v>31449</v>
      </c>
      <c r="N86" s="1" t="s">
        <v>28</v>
      </c>
      <c r="O86" s="1" t="s">
        <v>1149</v>
      </c>
    </row>
    <row r="87" spans="1:15" x14ac:dyDescent="0.25">
      <c r="A87" s="9">
        <v>84</v>
      </c>
      <c r="B87" s="1" t="s">
        <v>566</v>
      </c>
      <c r="C87" s="1" t="s">
        <v>19</v>
      </c>
      <c r="E87" s="1" t="s">
        <v>280</v>
      </c>
      <c r="F87" s="1" t="s">
        <v>281</v>
      </c>
      <c r="G87" s="1">
        <v>21</v>
      </c>
      <c r="H87" s="1">
        <v>60322</v>
      </c>
      <c r="I87" s="1" t="s">
        <v>15</v>
      </c>
      <c r="J87" s="1" t="s">
        <v>16</v>
      </c>
      <c r="K87" s="3" t="s">
        <v>282</v>
      </c>
      <c r="L87" s="11">
        <v>22614</v>
      </c>
      <c r="M87" s="11">
        <v>36773</v>
      </c>
      <c r="N87" s="1" t="s">
        <v>28</v>
      </c>
      <c r="O87" s="1" t="s">
        <v>1157</v>
      </c>
    </row>
    <row r="88" spans="1:15" x14ac:dyDescent="0.25">
      <c r="A88" s="9">
        <v>85</v>
      </c>
      <c r="B88" s="1" t="s">
        <v>567</v>
      </c>
      <c r="E88" s="1" t="s">
        <v>283</v>
      </c>
      <c r="F88" s="1" t="s">
        <v>284</v>
      </c>
      <c r="G88" s="1">
        <v>50</v>
      </c>
      <c r="H88" s="1">
        <v>65202</v>
      </c>
      <c r="I88" s="1" t="s">
        <v>71</v>
      </c>
      <c r="J88" s="1" t="s">
        <v>16</v>
      </c>
      <c r="K88" s="3" t="s">
        <v>285</v>
      </c>
      <c r="L88" s="11">
        <v>29462</v>
      </c>
      <c r="M88" s="11">
        <v>37226</v>
      </c>
      <c r="N88" s="1" t="s">
        <v>28</v>
      </c>
      <c r="O88" s="1" t="s">
        <v>1158</v>
      </c>
    </row>
    <row r="89" spans="1:15" x14ac:dyDescent="0.25">
      <c r="A89" s="9">
        <v>86</v>
      </c>
      <c r="B89" s="1" t="s">
        <v>568</v>
      </c>
      <c r="E89" s="1" t="s">
        <v>286</v>
      </c>
      <c r="F89" s="1" t="s">
        <v>287</v>
      </c>
      <c r="G89" s="1">
        <v>3</v>
      </c>
      <c r="H89" s="1">
        <v>60312</v>
      </c>
      <c r="I89" s="1" t="s">
        <v>15</v>
      </c>
      <c r="J89" s="1" t="s">
        <v>16</v>
      </c>
      <c r="K89" s="3" t="s">
        <v>288</v>
      </c>
      <c r="L89" s="11">
        <v>19052</v>
      </c>
      <c r="M89" s="11">
        <v>30936</v>
      </c>
      <c r="N89" s="1" t="s">
        <v>28</v>
      </c>
      <c r="O89" s="1" t="s">
        <v>1159</v>
      </c>
    </row>
    <row r="90" spans="1:15" x14ac:dyDescent="0.25">
      <c r="A90" s="9">
        <v>87</v>
      </c>
      <c r="B90" s="1" t="s">
        <v>569</v>
      </c>
      <c r="C90" s="1" t="s">
        <v>12</v>
      </c>
      <c r="E90" s="1" t="s">
        <v>289</v>
      </c>
      <c r="F90" s="1" t="s">
        <v>290</v>
      </c>
      <c r="G90" s="1">
        <v>31</v>
      </c>
      <c r="H90" s="1">
        <v>60328</v>
      </c>
      <c r="I90" s="1" t="s">
        <v>15</v>
      </c>
      <c r="J90" s="1" t="s">
        <v>16</v>
      </c>
      <c r="K90" s="3" t="s">
        <v>291</v>
      </c>
      <c r="L90" s="11">
        <v>23656</v>
      </c>
      <c r="M90" s="11">
        <v>24343</v>
      </c>
      <c r="N90" s="1" t="s">
        <v>82</v>
      </c>
      <c r="O90" s="1" t="s">
        <v>1128</v>
      </c>
    </row>
    <row r="91" spans="1:15" x14ac:dyDescent="0.25">
      <c r="A91" s="9">
        <v>88</v>
      </c>
      <c r="B91" s="1" t="s">
        <v>570</v>
      </c>
      <c r="C91" s="1" t="s">
        <v>12</v>
      </c>
      <c r="E91" s="1" t="s">
        <v>292</v>
      </c>
      <c r="F91" s="1" t="s">
        <v>293</v>
      </c>
      <c r="G91" s="1">
        <v>56</v>
      </c>
      <c r="H91" s="1">
        <v>60316</v>
      </c>
      <c r="I91" s="1" t="s">
        <v>15</v>
      </c>
      <c r="J91" s="1" t="s">
        <v>16</v>
      </c>
      <c r="K91" s="3" t="s">
        <v>294</v>
      </c>
      <c r="L91" s="11">
        <v>20106</v>
      </c>
      <c r="M91" s="11">
        <v>27529</v>
      </c>
      <c r="N91" s="1" t="s">
        <v>78</v>
      </c>
      <c r="O91" s="1" t="s">
        <v>1160</v>
      </c>
    </row>
    <row r="92" spans="1:15" x14ac:dyDescent="0.25">
      <c r="A92" s="9">
        <v>89</v>
      </c>
      <c r="B92" s="1" t="s">
        <v>571</v>
      </c>
      <c r="E92" s="1" t="s">
        <v>295</v>
      </c>
      <c r="F92" s="1" t="s">
        <v>296</v>
      </c>
      <c r="G92" s="1">
        <v>10</v>
      </c>
      <c r="H92" s="1">
        <v>60321</v>
      </c>
      <c r="I92" s="1" t="s">
        <v>15</v>
      </c>
      <c r="J92" s="1" t="s">
        <v>16</v>
      </c>
      <c r="K92" s="3" t="s">
        <v>297</v>
      </c>
      <c r="L92" s="11">
        <v>26109</v>
      </c>
      <c r="M92" s="11">
        <v>31823</v>
      </c>
      <c r="N92" s="1" t="s">
        <v>31</v>
      </c>
      <c r="O92" s="1" t="s">
        <v>1161</v>
      </c>
    </row>
    <row r="93" spans="1:15" x14ac:dyDescent="0.25">
      <c r="A93" s="9">
        <v>90</v>
      </c>
      <c r="B93" s="1" t="s">
        <v>572</v>
      </c>
      <c r="C93" s="1" t="s">
        <v>12</v>
      </c>
      <c r="E93" s="1" t="s">
        <v>298</v>
      </c>
      <c r="F93" s="1" t="s">
        <v>299</v>
      </c>
      <c r="G93" s="1">
        <v>63</v>
      </c>
      <c r="H93" s="1">
        <v>65203</v>
      </c>
      <c r="I93" s="1" t="s">
        <v>71</v>
      </c>
      <c r="J93" s="1" t="s">
        <v>16</v>
      </c>
      <c r="K93" s="3" t="s">
        <v>300</v>
      </c>
      <c r="L93" s="11">
        <v>24706</v>
      </c>
      <c r="M93" s="11">
        <v>34867</v>
      </c>
      <c r="N93" s="1" t="s">
        <v>18</v>
      </c>
      <c r="O93" s="1" t="s">
        <v>1162</v>
      </c>
    </row>
    <row r="94" spans="1:15" x14ac:dyDescent="0.25">
      <c r="A94" s="9">
        <v>91</v>
      </c>
      <c r="B94" s="1" t="s">
        <v>573</v>
      </c>
      <c r="E94" s="1" t="s">
        <v>301</v>
      </c>
      <c r="F94" s="1" t="s">
        <v>302</v>
      </c>
      <c r="G94" s="1">
        <v>11</v>
      </c>
      <c r="H94" s="1">
        <v>60319</v>
      </c>
      <c r="I94" s="1" t="s">
        <v>15</v>
      </c>
      <c r="J94" s="1" t="s">
        <v>16</v>
      </c>
      <c r="K94" s="3" t="s">
        <v>303</v>
      </c>
      <c r="L94" s="11">
        <v>20089</v>
      </c>
      <c r="M94" s="11">
        <v>26941</v>
      </c>
      <c r="N94" s="1" t="s">
        <v>31</v>
      </c>
      <c r="O94" s="1" t="s">
        <v>1163</v>
      </c>
    </row>
    <row r="95" spans="1:15" x14ac:dyDescent="0.25">
      <c r="A95" s="9">
        <v>92</v>
      </c>
      <c r="B95" s="1" t="s">
        <v>574</v>
      </c>
      <c r="C95" s="1" t="s">
        <v>19</v>
      </c>
      <c r="E95" s="1" t="s">
        <v>304</v>
      </c>
      <c r="F95" s="1" t="s">
        <v>305</v>
      </c>
      <c r="G95" s="1">
        <v>3</v>
      </c>
      <c r="H95" s="1">
        <v>60322</v>
      </c>
      <c r="I95" s="1" t="s">
        <v>15</v>
      </c>
      <c r="J95" s="1" t="s">
        <v>16</v>
      </c>
      <c r="K95" s="3" t="s">
        <v>306</v>
      </c>
      <c r="L95" s="11">
        <v>27155</v>
      </c>
      <c r="M95" s="11">
        <v>36306</v>
      </c>
      <c r="N95" s="1" t="s">
        <v>28</v>
      </c>
      <c r="O95" s="1" t="s">
        <v>1164</v>
      </c>
    </row>
    <row r="96" spans="1:15" x14ac:dyDescent="0.25">
      <c r="A96" s="9">
        <v>93</v>
      </c>
      <c r="B96" s="1" t="s">
        <v>575</v>
      </c>
      <c r="C96" s="1" t="s">
        <v>19</v>
      </c>
      <c r="E96" s="1" t="s">
        <v>307</v>
      </c>
      <c r="F96" s="1" t="s">
        <v>308</v>
      </c>
      <c r="G96" s="1">
        <v>27</v>
      </c>
      <c r="H96" s="1">
        <v>65205</v>
      </c>
      <c r="I96" s="1" t="s">
        <v>71</v>
      </c>
      <c r="J96" s="1" t="s">
        <v>16</v>
      </c>
      <c r="K96" s="3" t="s">
        <v>309</v>
      </c>
      <c r="L96" s="11">
        <v>18286</v>
      </c>
      <c r="M96" s="11">
        <v>33577</v>
      </c>
      <c r="N96" s="1" t="s">
        <v>40</v>
      </c>
      <c r="O96" s="1" t="s">
        <v>1165</v>
      </c>
    </row>
    <row r="97" spans="1:15" x14ac:dyDescent="0.25">
      <c r="A97" s="9">
        <v>94</v>
      </c>
      <c r="B97" s="1" t="s">
        <v>576</v>
      </c>
      <c r="E97" s="1" t="s">
        <v>310</v>
      </c>
      <c r="F97" s="1" t="s">
        <v>311</v>
      </c>
      <c r="G97" s="1">
        <v>68</v>
      </c>
      <c r="H97" s="1">
        <v>60317</v>
      </c>
      <c r="I97" s="1" t="s">
        <v>15</v>
      </c>
      <c r="J97" s="1" t="s">
        <v>16</v>
      </c>
      <c r="K97" s="3" t="s">
        <v>312</v>
      </c>
      <c r="L97" s="11">
        <v>25232</v>
      </c>
      <c r="M97" s="11">
        <v>32589</v>
      </c>
      <c r="N97" s="1" t="s">
        <v>31</v>
      </c>
      <c r="O97" s="1" t="s">
        <v>1108</v>
      </c>
    </row>
    <row r="98" spans="1:15" x14ac:dyDescent="0.25">
      <c r="A98" s="9">
        <v>95</v>
      </c>
      <c r="B98" s="1" t="s">
        <v>577</v>
      </c>
      <c r="C98" s="1" t="s">
        <v>19</v>
      </c>
      <c r="E98" s="1" t="s">
        <v>313</v>
      </c>
      <c r="F98" s="1" t="s">
        <v>314</v>
      </c>
      <c r="G98" s="1">
        <v>35</v>
      </c>
      <c r="H98" s="1">
        <v>65208</v>
      </c>
      <c r="I98" s="1" t="s">
        <v>71</v>
      </c>
      <c r="J98" s="1" t="s">
        <v>16</v>
      </c>
      <c r="K98" s="3" t="s">
        <v>315</v>
      </c>
      <c r="L98" s="11">
        <v>18717</v>
      </c>
      <c r="M98" s="11">
        <v>31382</v>
      </c>
      <c r="N98" s="1" t="s">
        <v>40</v>
      </c>
      <c r="O98" s="1" t="s">
        <v>1166</v>
      </c>
    </row>
    <row r="99" spans="1:15" x14ac:dyDescent="0.25">
      <c r="A99" s="9">
        <v>96</v>
      </c>
      <c r="B99" s="1" t="s">
        <v>578</v>
      </c>
      <c r="C99" s="1" t="s">
        <v>12</v>
      </c>
      <c r="E99" s="1" t="s">
        <v>316</v>
      </c>
      <c r="F99" s="1" t="s">
        <v>317</v>
      </c>
      <c r="G99" s="1">
        <v>41</v>
      </c>
      <c r="H99" s="1">
        <v>60324</v>
      </c>
      <c r="I99" s="1" t="s">
        <v>15</v>
      </c>
      <c r="J99" s="1" t="s">
        <v>16</v>
      </c>
      <c r="K99" s="3" t="s">
        <v>318</v>
      </c>
      <c r="L99" s="11">
        <v>24187</v>
      </c>
      <c r="M99" s="11">
        <v>36188</v>
      </c>
      <c r="N99" s="1" t="s">
        <v>40</v>
      </c>
      <c r="O99" s="1" t="s">
        <v>1137</v>
      </c>
    </row>
    <row r="100" spans="1:15" x14ac:dyDescent="0.25">
      <c r="A100" s="9">
        <v>97</v>
      </c>
      <c r="B100" s="1" t="s">
        <v>579</v>
      </c>
      <c r="C100" s="1" t="s">
        <v>19</v>
      </c>
      <c r="E100" s="1" t="s">
        <v>319</v>
      </c>
      <c r="F100" s="1" t="s">
        <v>320</v>
      </c>
      <c r="G100" s="1">
        <v>25</v>
      </c>
      <c r="H100" s="1">
        <v>65208</v>
      </c>
      <c r="I100" s="1" t="s">
        <v>71</v>
      </c>
      <c r="J100" s="1" t="s">
        <v>16</v>
      </c>
      <c r="K100" s="3" t="s">
        <v>321</v>
      </c>
      <c r="L100" s="11">
        <v>29426</v>
      </c>
      <c r="M100" s="11">
        <v>37068</v>
      </c>
      <c r="N100" s="1" t="s">
        <v>65</v>
      </c>
      <c r="O100" s="1" t="s">
        <v>1134</v>
      </c>
    </row>
    <row r="101" spans="1:15" x14ac:dyDescent="0.25">
      <c r="A101" s="9">
        <v>98</v>
      </c>
      <c r="B101" s="1" t="s">
        <v>580</v>
      </c>
      <c r="C101" s="1" t="s">
        <v>19</v>
      </c>
      <c r="E101" s="1" t="s">
        <v>322</v>
      </c>
      <c r="F101" s="1" t="s">
        <v>323</v>
      </c>
      <c r="G101" s="1">
        <v>45</v>
      </c>
      <c r="H101" s="1">
        <v>60322</v>
      </c>
      <c r="I101" s="1" t="s">
        <v>15</v>
      </c>
      <c r="J101" s="1" t="s">
        <v>16</v>
      </c>
      <c r="K101" s="3" t="s">
        <v>324</v>
      </c>
      <c r="L101" s="11">
        <v>28873</v>
      </c>
      <c r="M101" s="11">
        <v>36165</v>
      </c>
      <c r="N101" s="1" t="s">
        <v>128</v>
      </c>
      <c r="O101" s="1" t="s">
        <v>1167</v>
      </c>
    </row>
    <row r="102" spans="1:15" x14ac:dyDescent="0.25">
      <c r="A102" s="9">
        <v>99</v>
      </c>
      <c r="B102" s="1" t="s">
        <v>581</v>
      </c>
      <c r="C102" s="1" t="s">
        <v>12</v>
      </c>
      <c r="E102" s="1" t="s">
        <v>325</v>
      </c>
      <c r="F102" s="1" t="s">
        <v>326</v>
      </c>
      <c r="G102" s="1">
        <v>53</v>
      </c>
      <c r="H102" s="1">
        <v>60321</v>
      </c>
      <c r="I102" s="1" t="s">
        <v>15</v>
      </c>
      <c r="J102" s="1" t="s">
        <v>16</v>
      </c>
      <c r="K102" s="3" t="s">
        <v>327</v>
      </c>
      <c r="L102" s="11">
        <v>23037</v>
      </c>
      <c r="M102" s="11">
        <v>35652</v>
      </c>
      <c r="N102" s="1" t="s">
        <v>18</v>
      </c>
      <c r="O102" s="1" t="s">
        <v>1168</v>
      </c>
    </row>
    <row r="103" spans="1:15" x14ac:dyDescent="0.25">
      <c r="A103" s="9">
        <v>100</v>
      </c>
      <c r="B103" s="1" t="s">
        <v>582</v>
      </c>
      <c r="E103" s="1" t="s">
        <v>328</v>
      </c>
      <c r="F103" s="1" t="s">
        <v>329</v>
      </c>
      <c r="G103" s="1">
        <v>37</v>
      </c>
      <c r="H103" s="1">
        <v>65205</v>
      </c>
      <c r="I103" s="1" t="s">
        <v>71</v>
      </c>
      <c r="J103" s="1" t="s">
        <v>16</v>
      </c>
      <c r="K103" s="3" t="s">
        <v>330</v>
      </c>
      <c r="L103" s="11">
        <v>27127</v>
      </c>
      <c r="M103" s="11">
        <v>36794</v>
      </c>
      <c r="N103" s="1" t="s">
        <v>78</v>
      </c>
      <c r="O103" s="1" t="s">
        <v>1151</v>
      </c>
    </row>
    <row r="104" spans="1:15" x14ac:dyDescent="0.25">
      <c r="A104" s="9">
        <v>101</v>
      </c>
      <c r="B104" s="1" t="s">
        <v>583</v>
      </c>
      <c r="E104" s="1" t="s">
        <v>331</v>
      </c>
      <c r="F104" s="1" t="s">
        <v>332</v>
      </c>
      <c r="G104" s="1">
        <v>32</v>
      </c>
      <c r="H104" s="1">
        <v>55126</v>
      </c>
      <c r="I104" s="1" t="s">
        <v>55</v>
      </c>
      <c r="J104" s="1" t="s">
        <v>16</v>
      </c>
      <c r="K104" s="3" t="s">
        <v>333</v>
      </c>
      <c r="L104" s="11">
        <v>20123</v>
      </c>
      <c r="M104" s="11">
        <v>34228</v>
      </c>
      <c r="N104" s="1" t="s">
        <v>65</v>
      </c>
      <c r="O104" s="1" t="s">
        <v>1141</v>
      </c>
    </row>
    <row r="105" spans="1:15" x14ac:dyDescent="0.25">
      <c r="A105" s="9">
        <v>102</v>
      </c>
      <c r="B105" s="1" t="s">
        <v>584</v>
      </c>
      <c r="C105" s="1" t="s">
        <v>19</v>
      </c>
      <c r="E105" s="1" t="s">
        <v>334</v>
      </c>
      <c r="F105" s="1" t="s">
        <v>335</v>
      </c>
      <c r="G105" s="1">
        <v>32</v>
      </c>
      <c r="H105" s="1">
        <v>65204</v>
      </c>
      <c r="I105" s="1" t="s">
        <v>71</v>
      </c>
      <c r="J105" s="1" t="s">
        <v>16</v>
      </c>
      <c r="K105" s="3" t="s">
        <v>336</v>
      </c>
      <c r="L105" s="11">
        <v>19279</v>
      </c>
      <c r="M105" s="11">
        <v>29472</v>
      </c>
      <c r="N105" s="1" t="s">
        <v>65</v>
      </c>
      <c r="O105" s="1" t="s">
        <v>1102</v>
      </c>
    </row>
    <row r="106" spans="1:15" x14ac:dyDescent="0.25">
      <c r="A106" s="9">
        <v>103</v>
      </c>
      <c r="B106" s="1" t="s">
        <v>585</v>
      </c>
      <c r="C106" s="1" t="s">
        <v>12</v>
      </c>
      <c r="E106" s="1" t="s">
        <v>337</v>
      </c>
      <c r="F106" s="1" t="s">
        <v>338</v>
      </c>
      <c r="G106" s="1">
        <v>42</v>
      </c>
      <c r="H106" s="1">
        <v>65207</v>
      </c>
      <c r="I106" s="1" t="s">
        <v>71</v>
      </c>
      <c r="J106" s="1" t="s">
        <v>16</v>
      </c>
      <c r="K106" s="3" t="s">
        <v>339</v>
      </c>
      <c r="L106" s="11">
        <v>28456</v>
      </c>
      <c r="M106" s="11">
        <v>35921</v>
      </c>
      <c r="N106" s="1" t="s">
        <v>18</v>
      </c>
      <c r="O106" s="1" t="s">
        <v>1169</v>
      </c>
    </row>
    <row r="107" spans="1:15" x14ac:dyDescent="0.25">
      <c r="A107" s="9">
        <v>104</v>
      </c>
      <c r="B107" s="1" t="s">
        <v>586</v>
      </c>
      <c r="C107" s="1" t="s">
        <v>19</v>
      </c>
      <c r="E107" s="1" t="s">
        <v>340</v>
      </c>
      <c r="F107" s="1" t="s">
        <v>341</v>
      </c>
      <c r="G107" s="1">
        <v>18</v>
      </c>
      <c r="H107" s="1">
        <v>65204</v>
      </c>
      <c r="I107" s="1" t="s">
        <v>71</v>
      </c>
      <c r="J107" s="1" t="s">
        <v>16</v>
      </c>
      <c r="K107" s="3" t="s">
        <v>342</v>
      </c>
      <c r="L107" s="11">
        <v>22839</v>
      </c>
      <c r="M107" s="11">
        <v>31346</v>
      </c>
      <c r="N107" s="1" t="s">
        <v>31</v>
      </c>
      <c r="O107" s="1" t="s">
        <v>1131</v>
      </c>
    </row>
    <row r="108" spans="1:15" x14ac:dyDescent="0.25">
      <c r="A108" s="9">
        <v>105</v>
      </c>
      <c r="B108" s="1" t="s">
        <v>587</v>
      </c>
      <c r="E108" s="1" t="s">
        <v>343</v>
      </c>
      <c r="F108" s="1" t="s">
        <v>344</v>
      </c>
      <c r="G108" s="1">
        <v>35</v>
      </c>
      <c r="H108" s="1">
        <v>60320</v>
      </c>
      <c r="I108" s="1" t="s">
        <v>15</v>
      </c>
      <c r="J108" s="1" t="s">
        <v>16</v>
      </c>
      <c r="K108" s="3" t="s">
        <v>345</v>
      </c>
      <c r="L108" s="11">
        <v>26598</v>
      </c>
      <c r="M108" s="11">
        <v>34218</v>
      </c>
      <c r="N108" s="1" t="s">
        <v>31</v>
      </c>
      <c r="O108" s="1" t="s">
        <v>1148</v>
      </c>
    </row>
    <row r="109" spans="1:15" x14ac:dyDescent="0.25">
      <c r="A109" s="9">
        <v>106</v>
      </c>
      <c r="B109" s="1" t="s">
        <v>588</v>
      </c>
      <c r="C109" s="1" t="s">
        <v>19</v>
      </c>
      <c r="E109" s="1" t="s">
        <v>346</v>
      </c>
      <c r="F109" s="1" t="s">
        <v>347</v>
      </c>
      <c r="G109" s="1">
        <v>44</v>
      </c>
      <c r="H109" s="1">
        <v>65209</v>
      </c>
      <c r="I109" s="1" t="s">
        <v>71</v>
      </c>
      <c r="J109" s="1" t="s">
        <v>16</v>
      </c>
      <c r="K109" s="3" t="s">
        <v>348</v>
      </c>
      <c r="L109" s="11">
        <v>30288</v>
      </c>
      <c r="M109" s="11">
        <v>36591</v>
      </c>
      <c r="N109" s="1" t="s">
        <v>103</v>
      </c>
      <c r="O109" s="1" t="s">
        <v>1108</v>
      </c>
    </row>
    <row r="110" spans="1:15" x14ac:dyDescent="0.25">
      <c r="A110" s="9">
        <v>107</v>
      </c>
      <c r="B110" s="1" t="s">
        <v>589</v>
      </c>
      <c r="C110" s="1" t="s">
        <v>12</v>
      </c>
      <c r="E110" s="1" t="s">
        <v>349</v>
      </c>
      <c r="F110" s="1" t="s">
        <v>350</v>
      </c>
      <c r="G110" s="1">
        <v>22</v>
      </c>
      <c r="H110" s="1">
        <v>55299</v>
      </c>
      <c r="I110" s="1" t="s">
        <v>36</v>
      </c>
      <c r="J110" s="1" t="s">
        <v>16</v>
      </c>
      <c r="K110" s="3" t="s">
        <v>351</v>
      </c>
      <c r="L110" s="11">
        <v>25423</v>
      </c>
      <c r="M110" s="11">
        <v>35912</v>
      </c>
      <c r="N110" s="1" t="s">
        <v>40</v>
      </c>
      <c r="O110" s="1" t="s">
        <v>1105</v>
      </c>
    </row>
    <row r="111" spans="1:15" x14ac:dyDescent="0.25">
      <c r="A111" s="9">
        <v>108</v>
      </c>
      <c r="B111" s="1" t="s">
        <v>590</v>
      </c>
      <c r="E111" s="1" t="s">
        <v>352</v>
      </c>
      <c r="F111" s="1" t="s">
        <v>353</v>
      </c>
      <c r="G111" s="1">
        <v>38</v>
      </c>
      <c r="H111" s="1">
        <v>64296</v>
      </c>
      <c r="I111" s="1" t="s">
        <v>22</v>
      </c>
      <c r="J111" s="1" t="s">
        <v>16</v>
      </c>
      <c r="K111" s="3" t="s">
        <v>354</v>
      </c>
      <c r="L111" s="11">
        <v>20274</v>
      </c>
      <c r="M111" s="11">
        <v>32444</v>
      </c>
      <c r="N111" s="1" t="s">
        <v>78</v>
      </c>
      <c r="O111" s="1" t="s">
        <v>1091</v>
      </c>
    </row>
    <row r="112" spans="1:15" x14ac:dyDescent="0.25">
      <c r="A112" s="9">
        <v>109</v>
      </c>
      <c r="B112" s="1" t="s">
        <v>591</v>
      </c>
      <c r="C112" s="1" t="s">
        <v>19</v>
      </c>
      <c r="E112" s="1" t="s">
        <v>355</v>
      </c>
      <c r="F112" s="1" t="s">
        <v>356</v>
      </c>
      <c r="G112" s="1">
        <v>49</v>
      </c>
      <c r="H112" s="1">
        <v>65203</v>
      </c>
      <c r="I112" s="1" t="s">
        <v>71</v>
      </c>
      <c r="J112" s="1" t="s">
        <v>16</v>
      </c>
      <c r="K112" s="3" t="s">
        <v>357</v>
      </c>
      <c r="L112" s="11">
        <v>26768</v>
      </c>
      <c r="M112" s="11">
        <v>35380</v>
      </c>
      <c r="N112" s="1" t="s">
        <v>28</v>
      </c>
      <c r="O112" s="1" t="s">
        <v>1137</v>
      </c>
    </row>
    <row r="113" spans="1:15" x14ac:dyDescent="0.25">
      <c r="A113" s="9">
        <v>110</v>
      </c>
      <c r="B113" s="1" t="s">
        <v>592</v>
      </c>
      <c r="C113" s="1" t="s">
        <v>12</v>
      </c>
      <c r="E113" s="1" t="s">
        <v>358</v>
      </c>
      <c r="F113" s="1" t="s">
        <v>359</v>
      </c>
      <c r="G113" s="1">
        <v>50</v>
      </c>
      <c r="H113" s="1">
        <v>65203</v>
      </c>
      <c r="I113" s="1" t="s">
        <v>71</v>
      </c>
      <c r="J113" s="1" t="s">
        <v>16</v>
      </c>
      <c r="K113" s="3" t="s">
        <v>360</v>
      </c>
      <c r="L113" s="11">
        <v>22091</v>
      </c>
      <c r="M113" s="11">
        <v>31565</v>
      </c>
      <c r="N113" s="1" t="s">
        <v>28</v>
      </c>
      <c r="O113" s="1" t="s">
        <v>1151</v>
      </c>
    </row>
    <row r="114" spans="1:15" x14ac:dyDescent="0.25">
      <c r="A114" s="9">
        <v>111</v>
      </c>
      <c r="B114" s="1" t="s">
        <v>593</v>
      </c>
      <c r="C114" s="1" t="s">
        <v>12</v>
      </c>
      <c r="E114" s="1" t="s">
        <v>361</v>
      </c>
      <c r="F114" s="1" t="s">
        <v>362</v>
      </c>
      <c r="G114" s="1">
        <v>13</v>
      </c>
      <c r="H114" s="1">
        <v>65205</v>
      </c>
      <c r="I114" s="1" t="s">
        <v>71</v>
      </c>
      <c r="J114" s="1" t="s">
        <v>16</v>
      </c>
      <c r="K114" s="3" t="s">
        <v>363</v>
      </c>
      <c r="L114" s="11">
        <v>27862</v>
      </c>
      <c r="M114" s="11">
        <v>35338</v>
      </c>
      <c r="N114" s="1" t="s">
        <v>31</v>
      </c>
      <c r="O114" s="1" t="s">
        <v>1151</v>
      </c>
    </row>
    <row r="115" spans="1:15" x14ac:dyDescent="0.25">
      <c r="A115" s="9">
        <v>112</v>
      </c>
      <c r="B115" s="1" t="s">
        <v>594</v>
      </c>
      <c r="C115" s="1" t="s">
        <v>19</v>
      </c>
      <c r="E115" s="1" t="s">
        <v>364</v>
      </c>
      <c r="F115" s="1" t="s">
        <v>365</v>
      </c>
      <c r="G115" s="1">
        <v>6</v>
      </c>
      <c r="H115" s="1">
        <v>60311</v>
      </c>
      <c r="I115" s="1" t="s">
        <v>15</v>
      </c>
      <c r="J115" s="1" t="s">
        <v>16</v>
      </c>
      <c r="K115" s="3" t="s">
        <v>366</v>
      </c>
      <c r="L115" s="11">
        <v>30316</v>
      </c>
      <c r="M115" s="11">
        <v>37043</v>
      </c>
      <c r="N115" s="1" t="s">
        <v>28</v>
      </c>
      <c r="O115" s="1" t="s">
        <v>1149</v>
      </c>
    </row>
    <row r="116" spans="1:15" x14ac:dyDescent="0.25">
      <c r="A116" s="9">
        <v>113</v>
      </c>
      <c r="B116" s="1" t="s">
        <v>595</v>
      </c>
      <c r="C116" s="1" t="s">
        <v>12</v>
      </c>
      <c r="E116" s="1" t="s">
        <v>367</v>
      </c>
      <c r="F116" s="1" t="s">
        <v>368</v>
      </c>
      <c r="G116" s="1">
        <v>11</v>
      </c>
      <c r="H116" s="1">
        <v>60323</v>
      </c>
      <c r="I116" s="1" t="s">
        <v>15</v>
      </c>
      <c r="J116" s="1" t="s">
        <v>16</v>
      </c>
      <c r="K116" s="3" t="s">
        <v>369</v>
      </c>
      <c r="L116" s="11">
        <v>27906</v>
      </c>
      <c r="M116" s="11">
        <v>36560</v>
      </c>
      <c r="N116" s="1" t="s">
        <v>18</v>
      </c>
      <c r="O116" s="1" t="s">
        <v>1170</v>
      </c>
    </row>
    <row r="117" spans="1:15" x14ac:dyDescent="0.25">
      <c r="A117" s="9">
        <v>114</v>
      </c>
      <c r="B117" s="1" t="s">
        <v>596</v>
      </c>
      <c r="E117" s="1" t="s">
        <v>370</v>
      </c>
      <c r="F117" s="1" t="s">
        <v>371</v>
      </c>
      <c r="G117" s="1">
        <v>30</v>
      </c>
      <c r="H117" s="1">
        <v>65201</v>
      </c>
      <c r="I117" s="1" t="s">
        <v>71</v>
      </c>
      <c r="J117" s="1" t="s">
        <v>16</v>
      </c>
      <c r="K117" s="3" t="s">
        <v>372</v>
      </c>
      <c r="L117" s="11">
        <v>26778</v>
      </c>
      <c r="M117" s="11">
        <v>35707</v>
      </c>
      <c r="N117" s="1" t="s">
        <v>18</v>
      </c>
      <c r="O117" s="1" t="s">
        <v>1105</v>
      </c>
    </row>
    <row r="118" spans="1:15" x14ac:dyDescent="0.25">
      <c r="A118" s="9">
        <v>115</v>
      </c>
      <c r="B118" s="1" t="s">
        <v>597</v>
      </c>
      <c r="E118" s="1" t="s">
        <v>373</v>
      </c>
      <c r="F118" s="1" t="s">
        <v>374</v>
      </c>
      <c r="G118" s="1">
        <v>50</v>
      </c>
      <c r="H118" s="1">
        <v>55129</v>
      </c>
      <c r="I118" s="1" t="s">
        <v>55</v>
      </c>
      <c r="J118" s="1" t="s">
        <v>16</v>
      </c>
      <c r="K118" s="3" t="s">
        <v>375</v>
      </c>
      <c r="L118" s="11">
        <v>29497</v>
      </c>
      <c r="M118" s="11">
        <v>36910</v>
      </c>
      <c r="N118" s="1" t="s">
        <v>18</v>
      </c>
      <c r="O118" s="1" t="s">
        <v>1151</v>
      </c>
    </row>
    <row r="119" spans="1:15" x14ac:dyDescent="0.25">
      <c r="A119" s="9">
        <v>116</v>
      </c>
      <c r="B119" s="1" t="s">
        <v>598</v>
      </c>
      <c r="C119" s="1" t="s">
        <v>12</v>
      </c>
      <c r="E119" s="1" t="s">
        <v>376</v>
      </c>
      <c r="F119" s="1" t="s">
        <v>377</v>
      </c>
      <c r="G119" s="1">
        <v>60</v>
      </c>
      <c r="H119" s="1">
        <v>60311</v>
      </c>
      <c r="I119" s="1" t="s">
        <v>15</v>
      </c>
      <c r="J119" s="1" t="s">
        <v>16</v>
      </c>
      <c r="K119" s="3" t="s">
        <v>378</v>
      </c>
      <c r="L119" s="11">
        <v>20639</v>
      </c>
      <c r="M119" s="11">
        <v>28928</v>
      </c>
      <c r="N119" s="1" t="s">
        <v>28</v>
      </c>
      <c r="O119" s="1" t="s">
        <v>1171</v>
      </c>
    </row>
    <row r="120" spans="1:15" x14ac:dyDescent="0.25">
      <c r="A120" s="9">
        <v>117</v>
      </c>
      <c r="B120" s="1" t="s">
        <v>599</v>
      </c>
      <c r="C120" s="1" t="s">
        <v>19</v>
      </c>
      <c r="E120" s="1" t="s">
        <v>379</v>
      </c>
      <c r="F120" s="1" t="s">
        <v>380</v>
      </c>
      <c r="G120" s="1">
        <v>32</v>
      </c>
      <c r="H120" s="1">
        <v>65205</v>
      </c>
      <c r="I120" s="1" t="s">
        <v>71</v>
      </c>
      <c r="J120" s="1" t="s">
        <v>16</v>
      </c>
      <c r="K120" s="3" t="s">
        <v>381</v>
      </c>
      <c r="L120" s="11">
        <v>29113</v>
      </c>
      <c r="M120" s="11">
        <v>36866</v>
      </c>
      <c r="N120" s="1" t="s">
        <v>24</v>
      </c>
      <c r="O120" s="1" t="s">
        <v>1172</v>
      </c>
    </row>
    <row r="121" spans="1:15" x14ac:dyDescent="0.25">
      <c r="A121" s="9">
        <v>118</v>
      </c>
      <c r="B121" s="1" t="s">
        <v>600</v>
      </c>
      <c r="C121" s="1" t="s">
        <v>12</v>
      </c>
      <c r="E121" s="1" t="s">
        <v>382</v>
      </c>
      <c r="F121" s="1" t="s">
        <v>383</v>
      </c>
      <c r="G121" s="1">
        <v>66</v>
      </c>
      <c r="H121" s="1">
        <v>64293</v>
      </c>
      <c r="I121" s="1" t="s">
        <v>22</v>
      </c>
      <c r="J121" s="1" t="s">
        <v>16</v>
      </c>
      <c r="K121" s="3" t="s">
        <v>384</v>
      </c>
      <c r="L121" s="11">
        <v>23198</v>
      </c>
      <c r="M121" s="11">
        <v>33532</v>
      </c>
      <c r="N121" s="1" t="s">
        <v>24</v>
      </c>
      <c r="O121" s="1" t="s">
        <v>1173</v>
      </c>
    </row>
    <row r="122" spans="1:15" x14ac:dyDescent="0.25">
      <c r="A122" s="9">
        <v>119</v>
      </c>
      <c r="B122" s="1" t="s">
        <v>601</v>
      </c>
      <c r="C122" s="1" t="s">
        <v>19</v>
      </c>
      <c r="E122" s="1" t="s">
        <v>385</v>
      </c>
      <c r="F122" s="1" t="s">
        <v>386</v>
      </c>
      <c r="G122" s="1">
        <v>45</v>
      </c>
      <c r="H122" s="1">
        <v>60315</v>
      </c>
      <c r="I122" s="1" t="s">
        <v>15</v>
      </c>
      <c r="J122" s="1" t="s">
        <v>16</v>
      </c>
      <c r="K122" s="3" t="s">
        <v>387</v>
      </c>
      <c r="L122" s="11">
        <v>24656</v>
      </c>
      <c r="M122" s="11">
        <v>35595</v>
      </c>
      <c r="N122" s="1" t="s">
        <v>18</v>
      </c>
      <c r="O122" s="1" t="s">
        <v>1174</v>
      </c>
    </row>
    <row r="123" spans="1:15" x14ac:dyDescent="0.25">
      <c r="A123" s="9">
        <v>120</v>
      </c>
      <c r="B123" s="1" t="s">
        <v>602</v>
      </c>
      <c r="C123" s="1" t="s">
        <v>19</v>
      </c>
      <c r="E123" s="1" t="s">
        <v>388</v>
      </c>
      <c r="F123" s="1" t="s">
        <v>389</v>
      </c>
      <c r="G123" s="1">
        <v>63</v>
      </c>
      <c r="H123" s="1">
        <v>65208</v>
      </c>
      <c r="I123" s="1" t="s">
        <v>71</v>
      </c>
      <c r="J123" s="1" t="s">
        <v>16</v>
      </c>
      <c r="K123" s="3" t="s">
        <v>390</v>
      </c>
      <c r="L123" s="11">
        <v>26624</v>
      </c>
      <c r="M123" s="11">
        <v>32519</v>
      </c>
      <c r="N123" s="1" t="s">
        <v>18</v>
      </c>
      <c r="O123" s="1" t="s">
        <v>1150</v>
      </c>
    </row>
    <row r="124" spans="1:15" x14ac:dyDescent="0.25">
      <c r="A124" s="9">
        <v>121</v>
      </c>
      <c r="B124" s="1" t="s">
        <v>603</v>
      </c>
      <c r="E124" s="1" t="s">
        <v>391</v>
      </c>
      <c r="F124" s="1" t="s">
        <v>392</v>
      </c>
      <c r="G124" s="1">
        <v>10</v>
      </c>
      <c r="H124" s="1">
        <v>65206</v>
      </c>
      <c r="I124" s="1" t="s">
        <v>71</v>
      </c>
      <c r="J124" s="1" t="s">
        <v>16</v>
      </c>
      <c r="K124" s="3" t="s">
        <v>393</v>
      </c>
      <c r="L124" s="11">
        <v>27977</v>
      </c>
      <c r="M124" s="11">
        <v>36060</v>
      </c>
      <c r="N124" s="1" t="s">
        <v>103</v>
      </c>
      <c r="O124" s="1" t="s">
        <v>1175</v>
      </c>
    </row>
    <row r="125" spans="1:15" x14ac:dyDescent="0.25">
      <c r="A125" s="9">
        <v>122</v>
      </c>
      <c r="B125" s="1" t="s">
        <v>604</v>
      </c>
      <c r="E125" s="1" t="s">
        <v>394</v>
      </c>
      <c r="F125" s="1" t="s">
        <v>395</v>
      </c>
      <c r="G125" s="1">
        <v>27</v>
      </c>
      <c r="H125" s="1">
        <v>60310</v>
      </c>
      <c r="I125" s="1" t="s">
        <v>15</v>
      </c>
      <c r="J125" s="1" t="s">
        <v>16</v>
      </c>
      <c r="K125" s="3" t="s">
        <v>396</v>
      </c>
      <c r="L125" s="11">
        <v>23534</v>
      </c>
      <c r="M125" s="11">
        <v>36336</v>
      </c>
      <c r="N125" s="1" t="s">
        <v>28</v>
      </c>
      <c r="O125" s="1" t="s">
        <v>1093</v>
      </c>
    </row>
    <row r="126" spans="1:15" x14ac:dyDescent="0.25">
      <c r="A126" s="9">
        <v>123</v>
      </c>
      <c r="B126" s="1" t="s">
        <v>605</v>
      </c>
      <c r="C126" s="1" t="s">
        <v>19</v>
      </c>
      <c r="E126" s="1" t="s">
        <v>397</v>
      </c>
      <c r="F126" s="1" t="s">
        <v>398</v>
      </c>
      <c r="G126" s="1">
        <v>23</v>
      </c>
      <c r="H126" s="1">
        <v>64291</v>
      </c>
      <c r="I126" s="1" t="s">
        <v>22</v>
      </c>
      <c r="J126" s="1" t="s">
        <v>16</v>
      </c>
      <c r="K126" s="3" t="s">
        <v>399</v>
      </c>
      <c r="L126" s="11">
        <v>21430</v>
      </c>
      <c r="M126" s="11">
        <v>28922</v>
      </c>
      <c r="N126" s="1" t="s">
        <v>18</v>
      </c>
      <c r="O126" s="1" t="s">
        <v>1176</v>
      </c>
    </row>
    <row r="127" spans="1:15" x14ac:dyDescent="0.25">
      <c r="A127" s="9">
        <v>124</v>
      </c>
      <c r="B127" s="1" t="s">
        <v>606</v>
      </c>
      <c r="C127" s="1" t="s">
        <v>19</v>
      </c>
      <c r="E127" s="1" t="s">
        <v>400</v>
      </c>
      <c r="F127" s="1" t="s">
        <v>401</v>
      </c>
      <c r="G127" s="1">
        <v>33</v>
      </c>
      <c r="H127" s="1">
        <v>64299</v>
      </c>
      <c r="I127" s="1" t="s">
        <v>22</v>
      </c>
      <c r="J127" s="1" t="s">
        <v>16</v>
      </c>
      <c r="K127" s="3" t="s">
        <v>402</v>
      </c>
      <c r="L127" s="11">
        <v>20429</v>
      </c>
      <c r="M127" s="11">
        <v>31178</v>
      </c>
      <c r="N127" s="1" t="s">
        <v>40</v>
      </c>
      <c r="O127" s="1" t="s">
        <v>1177</v>
      </c>
    </row>
    <row r="128" spans="1:15" x14ac:dyDescent="0.25">
      <c r="A128" s="9">
        <v>125</v>
      </c>
      <c r="B128" s="1" t="s">
        <v>607</v>
      </c>
      <c r="C128" s="1" t="s">
        <v>12</v>
      </c>
      <c r="E128" s="1" t="s">
        <v>403</v>
      </c>
      <c r="F128" s="1" t="s">
        <v>404</v>
      </c>
      <c r="G128" s="1">
        <v>44</v>
      </c>
      <c r="H128" s="1">
        <v>60313</v>
      </c>
      <c r="I128" s="1" t="s">
        <v>15</v>
      </c>
      <c r="J128" s="1" t="s">
        <v>16</v>
      </c>
      <c r="K128" s="3" t="s">
        <v>405</v>
      </c>
      <c r="L128" s="11">
        <v>28898</v>
      </c>
      <c r="M128" s="11">
        <v>37146</v>
      </c>
      <c r="N128" s="1" t="s">
        <v>406</v>
      </c>
      <c r="O128" s="1" t="s">
        <v>1178</v>
      </c>
    </row>
    <row r="129" spans="1:15" x14ac:dyDescent="0.25">
      <c r="A129" s="9">
        <v>126</v>
      </c>
      <c r="B129" s="1" t="s">
        <v>608</v>
      </c>
      <c r="C129" s="1" t="s">
        <v>12</v>
      </c>
      <c r="E129" s="1" t="s">
        <v>407</v>
      </c>
      <c r="F129" s="1" t="s">
        <v>408</v>
      </c>
      <c r="G129" s="1">
        <v>14</v>
      </c>
      <c r="H129" s="1">
        <v>55124</v>
      </c>
      <c r="I129" s="1" t="s">
        <v>55</v>
      </c>
      <c r="J129" s="1" t="s">
        <v>16</v>
      </c>
      <c r="K129" s="3" t="s">
        <v>409</v>
      </c>
      <c r="L129" s="11">
        <v>20050</v>
      </c>
      <c r="M129" s="11">
        <v>35538</v>
      </c>
      <c r="N129" s="1" t="s">
        <v>31</v>
      </c>
      <c r="O129" s="1" t="s">
        <v>1179</v>
      </c>
    </row>
    <row r="130" spans="1:15" x14ac:dyDescent="0.25">
      <c r="A130" s="9">
        <v>127</v>
      </c>
      <c r="B130" s="1" t="s">
        <v>609</v>
      </c>
      <c r="C130" s="1" t="s">
        <v>12</v>
      </c>
      <c r="E130" s="1" t="s">
        <v>410</v>
      </c>
      <c r="F130" s="1" t="s">
        <v>411</v>
      </c>
      <c r="G130" s="1">
        <v>5</v>
      </c>
      <c r="H130" s="1">
        <v>60323</v>
      </c>
      <c r="I130" s="1" t="s">
        <v>15</v>
      </c>
      <c r="J130" s="1" t="s">
        <v>16</v>
      </c>
      <c r="K130" s="3" t="s">
        <v>412</v>
      </c>
      <c r="L130" s="11">
        <v>22755</v>
      </c>
      <c r="M130" s="11">
        <v>35314</v>
      </c>
      <c r="N130" s="1" t="s">
        <v>119</v>
      </c>
      <c r="O130" s="1" t="s">
        <v>1142</v>
      </c>
    </row>
    <row r="131" spans="1:15" x14ac:dyDescent="0.25">
      <c r="A131" s="9">
        <v>128</v>
      </c>
      <c r="B131" s="1" t="s">
        <v>610</v>
      </c>
      <c r="C131" s="1" t="s">
        <v>12</v>
      </c>
      <c r="E131" s="1" t="s">
        <v>413</v>
      </c>
      <c r="F131" s="1" t="s">
        <v>414</v>
      </c>
      <c r="G131" s="1">
        <v>50</v>
      </c>
      <c r="H131" s="1">
        <v>65203</v>
      </c>
      <c r="I131" s="1" t="s">
        <v>71</v>
      </c>
      <c r="J131" s="1" t="s">
        <v>16</v>
      </c>
      <c r="K131" s="3" t="s">
        <v>415</v>
      </c>
      <c r="L131" s="11">
        <v>19655</v>
      </c>
      <c r="M131" s="11">
        <v>29636</v>
      </c>
      <c r="N131" s="1" t="s">
        <v>31</v>
      </c>
      <c r="O131" s="1" t="s">
        <v>1121</v>
      </c>
    </row>
    <row r="132" spans="1:15" x14ac:dyDescent="0.25">
      <c r="A132" s="9">
        <v>129</v>
      </c>
      <c r="B132" s="1" t="s">
        <v>611</v>
      </c>
      <c r="C132" s="1" t="s">
        <v>19</v>
      </c>
      <c r="E132" s="1" t="s">
        <v>416</v>
      </c>
      <c r="F132" s="1" t="s">
        <v>417</v>
      </c>
      <c r="G132" s="1">
        <v>13</v>
      </c>
      <c r="H132" s="1">
        <v>60324</v>
      </c>
      <c r="I132" s="1" t="s">
        <v>15</v>
      </c>
      <c r="J132" s="1" t="s">
        <v>16</v>
      </c>
      <c r="K132" s="3" t="s">
        <v>418</v>
      </c>
      <c r="L132" s="11">
        <v>29367</v>
      </c>
      <c r="M132" s="11">
        <v>37527</v>
      </c>
      <c r="N132" s="1" t="s">
        <v>78</v>
      </c>
      <c r="O132" s="1" t="s">
        <v>1141</v>
      </c>
    </row>
    <row r="133" spans="1:15" x14ac:dyDescent="0.25">
      <c r="A133" s="9">
        <v>130</v>
      </c>
      <c r="B133" s="1" t="s">
        <v>612</v>
      </c>
      <c r="C133" s="1" t="s">
        <v>12</v>
      </c>
      <c r="E133" s="1" t="s">
        <v>419</v>
      </c>
      <c r="F133" s="1" t="s">
        <v>420</v>
      </c>
      <c r="G133" s="1">
        <v>11</v>
      </c>
      <c r="H133" s="1">
        <v>60318</v>
      </c>
      <c r="I133" s="1" t="s">
        <v>15</v>
      </c>
      <c r="J133" s="1" t="s">
        <v>16</v>
      </c>
      <c r="K133" s="3" t="s">
        <v>421</v>
      </c>
      <c r="L133" s="11">
        <v>18602</v>
      </c>
      <c r="M133" s="11">
        <v>30780</v>
      </c>
      <c r="N133" s="1" t="s">
        <v>128</v>
      </c>
      <c r="O133" s="1" t="s">
        <v>1093</v>
      </c>
    </row>
    <row r="134" spans="1:15" x14ac:dyDescent="0.25">
      <c r="A134" s="9">
        <v>131</v>
      </c>
      <c r="B134" s="1" t="s">
        <v>613</v>
      </c>
      <c r="E134" s="1" t="s">
        <v>422</v>
      </c>
      <c r="F134" s="1" t="s">
        <v>423</v>
      </c>
      <c r="G134" s="1">
        <v>22</v>
      </c>
      <c r="H134" s="1">
        <v>60311</v>
      </c>
      <c r="I134" s="1" t="s">
        <v>15</v>
      </c>
      <c r="J134" s="1" t="s">
        <v>16</v>
      </c>
      <c r="K134" s="3" t="s">
        <v>424</v>
      </c>
      <c r="L134" s="11">
        <v>23979</v>
      </c>
      <c r="M134" s="11">
        <v>34233</v>
      </c>
      <c r="N134" s="1" t="s">
        <v>52</v>
      </c>
      <c r="O134" s="1" t="s">
        <v>1170</v>
      </c>
    </row>
    <row r="135" spans="1:15" x14ac:dyDescent="0.25">
      <c r="A135" s="9">
        <v>132</v>
      </c>
      <c r="B135" s="1" t="s">
        <v>614</v>
      </c>
      <c r="C135" s="1" t="s">
        <v>12</v>
      </c>
      <c r="E135" s="1" t="s">
        <v>425</v>
      </c>
      <c r="F135" s="1" t="s">
        <v>426</v>
      </c>
      <c r="G135" s="1">
        <v>11</v>
      </c>
      <c r="H135" s="1">
        <v>60320</v>
      </c>
      <c r="I135" s="1" t="s">
        <v>15</v>
      </c>
      <c r="J135" s="1" t="s">
        <v>16</v>
      </c>
      <c r="K135" s="3" t="s">
        <v>427</v>
      </c>
      <c r="L135" s="11">
        <v>23289</v>
      </c>
      <c r="M135" s="11">
        <v>31254</v>
      </c>
      <c r="N135" s="1" t="s">
        <v>40</v>
      </c>
      <c r="O135" s="1" t="s">
        <v>1141</v>
      </c>
    </row>
    <row r="136" spans="1:15" x14ac:dyDescent="0.25">
      <c r="A136" s="9">
        <v>133</v>
      </c>
      <c r="B136" s="1" t="s">
        <v>615</v>
      </c>
      <c r="C136" s="1" t="s">
        <v>12</v>
      </c>
      <c r="E136" s="1" t="s">
        <v>428</v>
      </c>
      <c r="F136" s="1" t="s">
        <v>429</v>
      </c>
      <c r="G136" s="1">
        <v>35</v>
      </c>
      <c r="H136" s="1">
        <v>55125</v>
      </c>
      <c r="I136" s="1" t="s">
        <v>55</v>
      </c>
      <c r="J136" s="1" t="s">
        <v>16</v>
      </c>
      <c r="K136" s="3" t="s">
        <v>430</v>
      </c>
      <c r="L136" s="11">
        <v>24815</v>
      </c>
      <c r="M136" s="11">
        <v>32517</v>
      </c>
      <c r="N136" s="1" t="s">
        <v>24</v>
      </c>
      <c r="O136" s="1" t="s">
        <v>1133</v>
      </c>
    </row>
    <row r="137" spans="1:15" x14ac:dyDescent="0.25">
      <c r="A137" s="9">
        <v>134</v>
      </c>
      <c r="B137" s="1" t="s">
        <v>616</v>
      </c>
      <c r="C137" s="1" t="s">
        <v>19</v>
      </c>
      <c r="E137" s="1" t="s">
        <v>431</v>
      </c>
      <c r="F137" s="1" t="s">
        <v>432</v>
      </c>
      <c r="G137" s="1">
        <v>41</v>
      </c>
      <c r="H137" s="1">
        <v>60325</v>
      </c>
      <c r="I137" s="1" t="s">
        <v>15</v>
      </c>
      <c r="J137" s="1" t="s">
        <v>16</v>
      </c>
      <c r="K137" s="3" t="s">
        <v>433</v>
      </c>
      <c r="L137" s="11">
        <v>21157</v>
      </c>
      <c r="M137" s="11">
        <v>32042</v>
      </c>
      <c r="N137" s="1" t="s">
        <v>18</v>
      </c>
      <c r="O137" s="1" t="s">
        <v>1152</v>
      </c>
    </row>
    <row r="138" spans="1:15" x14ac:dyDescent="0.25">
      <c r="A138" s="9">
        <v>135</v>
      </c>
      <c r="B138" s="1" t="s">
        <v>617</v>
      </c>
      <c r="E138" s="1" t="s">
        <v>434</v>
      </c>
      <c r="F138" s="1" t="s">
        <v>435</v>
      </c>
      <c r="G138" s="1">
        <v>47</v>
      </c>
      <c r="H138" s="1">
        <v>60320</v>
      </c>
      <c r="I138" s="1" t="s">
        <v>15</v>
      </c>
      <c r="J138" s="1" t="s">
        <v>16</v>
      </c>
      <c r="K138" s="3" t="s">
        <v>436</v>
      </c>
      <c r="L138" s="11">
        <v>18927</v>
      </c>
      <c r="M138" s="11">
        <v>35417</v>
      </c>
      <c r="N138" s="1" t="s">
        <v>28</v>
      </c>
      <c r="O138" s="1" t="s">
        <v>1180</v>
      </c>
    </row>
    <row r="139" spans="1:15" x14ac:dyDescent="0.25">
      <c r="A139" s="9">
        <v>136</v>
      </c>
      <c r="B139" s="1" t="s">
        <v>618</v>
      </c>
      <c r="C139" s="1" t="s">
        <v>12</v>
      </c>
      <c r="E139" s="1" t="s">
        <v>437</v>
      </c>
      <c r="F139" s="1" t="s">
        <v>438</v>
      </c>
      <c r="G139" s="1">
        <v>2</v>
      </c>
      <c r="H139" s="1">
        <v>65206</v>
      </c>
      <c r="I139" s="1" t="s">
        <v>71</v>
      </c>
      <c r="J139" s="1" t="s">
        <v>16</v>
      </c>
      <c r="K139" s="3" t="s">
        <v>439</v>
      </c>
      <c r="L139" s="11">
        <v>28024</v>
      </c>
      <c r="M139" s="11">
        <v>34711</v>
      </c>
      <c r="N139" s="1" t="s">
        <v>103</v>
      </c>
      <c r="O139" s="1" t="s">
        <v>1178</v>
      </c>
    </row>
    <row r="140" spans="1:15" x14ac:dyDescent="0.25">
      <c r="A140" s="9">
        <v>137</v>
      </c>
      <c r="B140" s="1" t="s">
        <v>619</v>
      </c>
      <c r="C140" s="1" t="s">
        <v>12</v>
      </c>
      <c r="E140" s="1" t="s">
        <v>440</v>
      </c>
      <c r="F140" s="1" t="s">
        <v>441</v>
      </c>
      <c r="G140" s="1">
        <v>30</v>
      </c>
      <c r="H140" s="1">
        <v>60315</v>
      </c>
      <c r="I140" s="1" t="s">
        <v>15</v>
      </c>
      <c r="J140" s="1" t="s">
        <v>16</v>
      </c>
      <c r="K140" s="3" t="s">
        <v>442</v>
      </c>
      <c r="L140" s="11">
        <v>19499</v>
      </c>
      <c r="M140" s="11">
        <v>28335</v>
      </c>
      <c r="N140" s="1" t="s">
        <v>24</v>
      </c>
      <c r="O140" s="1" t="s">
        <v>1181</v>
      </c>
    </row>
    <row r="141" spans="1:15" x14ac:dyDescent="0.25">
      <c r="A141" s="9">
        <v>138</v>
      </c>
      <c r="B141" s="1" t="s">
        <v>620</v>
      </c>
      <c r="C141" s="1" t="s">
        <v>12</v>
      </c>
      <c r="E141" s="1" t="s">
        <v>443</v>
      </c>
      <c r="F141" s="1" t="s">
        <v>444</v>
      </c>
      <c r="G141" s="1">
        <v>10</v>
      </c>
      <c r="H141" s="1">
        <v>60324</v>
      </c>
      <c r="I141" s="1" t="s">
        <v>15</v>
      </c>
      <c r="J141" s="1" t="s">
        <v>16</v>
      </c>
      <c r="K141" s="3" t="s">
        <v>445</v>
      </c>
      <c r="L141" s="11">
        <v>30045</v>
      </c>
      <c r="M141" s="11">
        <v>36170</v>
      </c>
      <c r="N141" s="1" t="s">
        <v>28</v>
      </c>
      <c r="O141" s="1" t="s">
        <v>1164</v>
      </c>
    </row>
    <row r="142" spans="1:15" x14ac:dyDescent="0.25">
      <c r="A142" s="9">
        <v>139</v>
      </c>
      <c r="B142" s="1" t="s">
        <v>621</v>
      </c>
      <c r="C142" s="1" t="s">
        <v>19</v>
      </c>
      <c r="E142" s="1" t="s">
        <v>446</v>
      </c>
      <c r="F142" s="1" t="s">
        <v>447</v>
      </c>
      <c r="G142" s="1">
        <v>2</v>
      </c>
      <c r="H142" s="1">
        <v>65202</v>
      </c>
      <c r="I142" s="1" t="s">
        <v>71</v>
      </c>
      <c r="J142" s="1" t="s">
        <v>16</v>
      </c>
      <c r="K142" s="3" t="s">
        <v>448</v>
      </c>
      <c r="L142" s="11">
        <v>25718</v>
      </c>
      <c r="M142" s="11">
        <v>34997</v>
      </c>
      <c r="N142" s="1" t="s">
        <v>243</v>
      </c>
      <c r="O142" s="1" t="s">
        <v>1114</v>
      </c>
    </row>
    <row r="143" spans="1:15" x14ac:dyDescent="0.25">
      <c r="A143" s="9">
        <v>140</v>
      </c>
      <c r="B143" s="1" t="s">
        <v>622</v>
      </c>
      <c r="E143" s="1" t="s">
        <v>449</v>
      </c>
      <c r="F143" s="1" t="s">
        <v>450</v>
      </c>
      <c r="G143" s="1">
        <v>28</v>
      </c>
      <c r="H143" s="1">
        <v>60321</v>
      </c>
      <c r="I143" s="1" t="s">
        <v>15</v>
      </c>
      <c r="J143" s="1" t="s">
        <v>16</v>
      </c>
      <c r="K143" s="3" t="s">
        <v>451</v>
      </c>
      <c r="L143" s="11">
        <v>22842</v>
      </c>
      <c r="M143" s="11">
        <v>35314</v>
      </c>
      <c r="N143" s="1" t="s">
        <v>18</v>
      </c>
      <c r="O143" s="1" t="s">
        <v>1109</v>
      </c>
    </row>
    <row r="144" spans="1:15" x14ac:dyDescent="0.25">
      <c r="A144" s="9">
        <v>141</v>
      </c>
      <c r="B144" s="1" t="s">
        <v>623</v>
      </c>
      <c r="E144" s="1" t="s">
        <v>452</v>
      </c>
      <c r="F144" s="1" t="s">
        <v>453</v>
      </c>
      <c r="G144" s="1">
        <v>1</v>
      </c>
      <c r="H144" s="1">
        <v>60329</v>
      </c>
      <c r="I144" s="1" t="s">
        <v>15</v>
      </c>
      <c r="J144" s="1" t="s">
        <v>16</v>
      </c>
      <c r="K144" s="3" t="s">
        <v>454</v>
      </c>
      <c r="L144" s="11">
        <v>25653</v>
      </c>
      <c r="M144" s="11">
        <v>36766</v>
      </c>
      <c r="N144" s="1" t="s">
        <v>31</v>
      </c>
      <c r="O144" s="1" t="s">
        <v>1182</v>
      </c>
    </row>
    <row r="145" spans="1:15" x14ac:dyDescent="0.25">
      <c r="A145" s="9">
        <v>142</v>
      </c>
      <c r="B145" s="1" t="s">
        <v>624</v>
      </c>
      <c r="C145" s="1" t="s">
        <v>19</v>
      </c>
      <c r="E145" s="1" t="s">
        <v>455</v>
      </c>
      <c r="F145" s="1" t="s">
        <v>456</v>
      </c>
      <c r="G145" s="1">
        <v>5</v>
      </c>
      <c r="H145" s="1">
        <v>65207</v>
      </c>
      <c r="I145" s="1" t="s">
        <v>71</v>
      </c>
      <c r="J145" s="1" t="s">
        <v>16</v>
      </c>
      <c r="K145" s="3" t="s">
        <v>457</v>
      </c>
      <c r="L145" s="11">
        <v>26405</v>
      </c>
      <c r="M145" s="11">
        <v>36749</v>
      </c>
      <c r="N145" s="1" t="s">
        <v>24</v>
      </c>
      <c r="O145" s="1" t="s">
        <v>1183</v>
      </c>
    </row>
    <row r="146" spans="1:15" x14ac:dyDescent="0.25">
      <c r="A146" s="9">
        <v>143</v>
      </c>
      <c r="B146" s="1" t="s">
        <v>625</v>
      </c>
      <c r="C146" s="1" t="s">
        <v>19</v>
      </c>
      <c r="E146" s="1" t="s">
        <v>458</v>
      </c>
      <c r="F146" s="1" t="s">
        <v>459</v>
      </c>
      <c r="G146" s="1">
        <v>43</v>
      </c>
      <c r="H146" s="1">
        <v>65202</v>
      </c>
      <c r="I146" s="1" t="s">
        <v>71</v>
      </c>
      <c r="J146" s="1" t="s">
        <v>16</v>
      </c>
      <c r="K146" s="3" t="s">
        <v>460</v>
      </c>
      <c r="L146" s="11">
        <v>21197</v>
      </c>
      <c r="M146" s="11">
        <v>33753</v>
      </c>
      <c r="N146" s="1" t="s">
        <v>103</v>
      </c>
      <c r="O146" s="1" t="s">
        <v>1169</v>
      </c>
    </row>
    <row r="147" spans="1:15" x14ac:dyDescent="0.25">
      <c r="A147" s="9">
        <v>144</v>
      </c>
      <c r="B147" s="1" t="s">
        <v>626</v>
      </c>
      <c r="C147" s="1" t="s">
        <v>12</v>
      </c>
      <c r="E147" s="1" t="s">
        <v>461</v>
      </c>
      <c r="F147" s="1" t="s">
        <v>462</v>
      </c>
      <c r="G147" s="1">
        <v>49</v>
      </c>
      <c r="H147" s="1">
        <v>64292</v>
      </c>
      <c r="I147" s="1" t="s">
        <v>22</v>
      </c>
      <c r="J147" s="1" t="s">
        <v>16</v>
      </c>
      <c r="K147" s="3" t="s">
        <v>463</v>
      </c>
      <c r="L147" s="11">
        <v>18756</v>
      </c>
      <c r="M147" s="11">
        <v>32345</v>
      </c>
      <c r="N147" s="1" t="s">
        <v>52</v>
      </c>
      <c r="O147" s="1" t="s">
        <v>1121</v>
      </c>
    </row>
    <row r="148" spans="1:15" x14ac:dyDescent="0.25">
      <c r="A148" s="9">
        <v>145</v>
      </c>
      <c r="B148" s="1" t="s">
        <v>627</v>
      </c>
      <c r="C148" s="1" t="s">
        <v>19</v>
      </c>
      <c r="E148" s="1" t="s">
        <v>464</v>
      </c>
      <c r="F148" s="1" t="s">
        <v>465</v>
      </c>
      <c r="G148" s="1">
        <v>33</v>
      </c>
      <c r="H148" s="1">
        <v>60310</v>
      </c>
      <c r="I148" s="1" t="s">
        <v>15</v>
      </c>
      <c r="J148" s="1" t="s">
        <v>16</v>
      </c>
      <c r="K148" s="3" t="s">
        <v>466</v>
      </c>
      <c r="L148" s="11">
        <v>24899</v>
      </c>
      <c r="M148" s="11">
        <v>35583</v>
      </c>
      <c r="N148" s="1" t="s">
        <v>406</v>
      </c>
      <c r="O148" s="1" t="s">
        <v>1132</v>
      </c>
    </row>
    <row r="149" spans="1:15" x14ac:dyDescent="0.25">
      <c r="A149" s="9">
        <v>146</v>
      </c>
      <c r="B149" s="1" t="s">
        <v>628</v>
      </c>
      <c r="C149" s="1" t="s">
        <v>12</v>
      </c>
      <c r="E149" s="1" t="s">
        <v>467</v>
      </c>
      <c r="F149" s="1" t="s">
        <v>468</v>
      </c>
      <c r="G149" s="1">
        <v>28</v>
      </c>
      <c r="H149" s="1">
        <v>60329</v>
      </c>
      <c r="I149" s="1" t="s">
        <v>15</v>
      </c>
      <c r="J149" s="1" t="s">
        <v>16</v>
      </c>
      <c r="K149" s="3" t="s">
        <v>469</v>
      </c>
      <c r="L149" s="11">
        <v>28689</v>
      </c>
      <c r="M149" s="11">
        <v>36821</v>
      </c>
      <c r="N149" s="1" t="s">
        <v>28</v>
      </c>
      <c r="O149" s="1" t="s">
        <v>1181</v>
      </c>
    </row>
    <row r="150" spans="1:15" x14ac:dyDescent="0.25">
      <c r="A150" s="9">
        <v>147</v>
      </c>
      <c r="B150" s="1" t="s">
        <v>629</v>
      </c>
      <c r="C150" s="1" t="s">
        <v>12</v>
      </c>
      <c r="E150" s="1" t="s">
        <v>470</v>
      </c>
      <c r="F150" s="1" t="s">
        <v>471</v>
      </c>
      <c r="G150" s="1">
        <v>70</v>
      </c>
      <c r="H150" s="1">
        <v>64298</v>
      </c>
      <c r="I150" s="1" t="s">
        <v>22</v>
      </c>
      <c r="J150" s="1" t="s">
        <v>16</v>
      </c>
      <c r="K150" s="3" t="s">
        <v>472</v>
      </c>
      <c r="L150" s="11">
        <v>27150</v>
      </c>
      <c r="M150" s="11">
        <v>36040</v>
      </c>
      <c r="N150" s="1" t="s">
        <v>406</v>
      </c>
      <c r="O150" s="1" t="s">
        <v>1133</v>
      </c>
    </row>
    <row r="151" spans="1:15" x14ac:dyDescent="0.25">
      <c r="A151" s="9">
        <v>148</v>
      </c>
      <c r="B151" s="1" t="s">
        <v>630</v>
      </c>
      <c r="C151" s="1" t="s">
        <v>12</v>
      </c>
      <c r="E151" s="1" t="s">
        <v>473</v>
      </c>
      <c r="F151" s="1" t="s">
        <v>474</v>
      </c>
      <c r="G151" s="1">
        <v>23</v>
      </c>
      <c r="H151" s="1">
        <v>64291</v>
      </c>
      <c r="I151" s="1" t="s">
        <v>22</v>
      </c>
      <c r="J151" s="1" t="s">
        <v>16</v>
      </c>
      <c r="K151" s="3" t="s">
        <v>475</v>
      </c>
      <c r="L151" s="11">
        <v>29457</v>
      </c>
      <c r="M151" s="11">
        <v>35999</v>
      </c>
      <c r="N151" s="1" t="s">
        <v>52</v>
      </c>
      <c r="O151" s="1" t="s">
        <v>1105</v>
      </c>
    </row>
    <row r="152" spans="1:15" x14ac:dyDescent="0.25">
      <c r="A152" s="9">
        <v>149</v>
      </c>
      <c r="B152" s="1" t="s">
        <v>631</v>
      </c>
      <c r="C152" s="1" t="s">
        <v>19</v>
      </c>
      <c r="E152" s="1" t="s">
        <v>476</v>
      </c>
      <c r="F152" s="1" t="s">
        <v>477</v>
      </c>
      <c r="G152" s="1">
        <v>29</v>
      </c>
      <c r="H152" s="1">
        <v>60330</v>
      </c>
      <c r="I152" s="1" t="s">
        <v>15</v>
      </c>
      <c r="J152" s="1" t="s">
        <v>16</v>
      </c>
      <c r="K152" s="3" t="s">
        <v>478</v>
      </c>
      <c r="L152" s="11">
        <v>23465</v>
      </c>
      <c r="M152" s="11">
        <v>36163</v>
      </c>
      <c r="N152" s="1" t="s">
        <v>18</v>
      </c>
      <c r="O152" s="1" t="s">
        <v>1184</v>
      </c>
    </row>
    <row r="153" spans="1:15" x14ac:dyDescent="0.25">
      <c r="A153" s="9">
        <v>150</v>
      </c>
      <c r="B153" s="1" t="s">
        <v>632</v>
      </c>
      <c r="E153" s="1" t="s">
        <v>479</v>
      </c>
      <c r="F153" s="1" t="s">
        <v>480</v>
      </c>
      <c r="G153" s="1">
        <v>9</v>
      </c>
      <c r="H153" s="1">
        <v>55125</v>
      </c>
      <c r="I153" s="1" t="s">
        <v>55</v>
      </c>
      <c r="J153" s="1" t="s">
        <v>16</v>
      </c>
      <c r="K153" s="3" t="s">
        <v>481</v>
      </c>
      <c r="L153" s="11">
        <v>25531</v>
      </c>
      <c r="M153" s="11">
        <v>34142</v>
      </c>
      <c r="N153" s="1" t="s">
        <v>82</v>
      </c>
      <c r="O153" s="1" t="s">
        <v>1134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B2C7-1C73-49D1-84B7-9AC590C4A150}">
  <dimension ref="A1:AJ154"/>
  <sheetViews>
    <sheetView topLeftCell="Y1" zoomScale="145" zoomScaleNormal="145" workbookViewId="0">
      <selection activeCell="AE7" sqref="AE7"/>
    </sheetView>
  </sheetViews>
  <sheetFormatPr baseColWidth="10" defaultColWidth="40.5546875" defaultRowHeight="13.8" outlineLevelCol="1" x14ac:dyDescent="0.25"/>
  <cols>
    <col min="1" max="1" width="23.109375" style="1" bestFit="1" customWidth="1"/>
    <col min="2" max="2" width="20.5546875" style="1" bestFit="1" customWidth="1"/>
    <col min="3" max="3" width="20.21875" style="1" bestFit="1" customWidth="1"/>
    <col min="4" max="4" width="19.6640625" style="1" bestFit="1" customWidth="1"/>
    <col min="5" max="5" width="22.109375" style="1" bestFit="1" customWidth="1"/>
    <col min="6" max="6" width="20.21875" style="1" bestFit="1" customWidth="1"/>
    <col min="7" max="7" width="22.109375" style="1" bestFit="1" customWidth="1"/>
    <col min="8" max="8" width="18.88671875" style="1" bestFit="1" customWidth="1"/>
    <col min="9" max="9" width="10.33203125" style="1" bestFit="1" customWidth="1"/>
    <col min="10" max="10" width="9.88671875" style="1" bestFit="1" customWidth="1"/>
    <col min="11" max="11" width="27.44140625" style="1" bestFit="1" customWidth="1"/>
    <col min="12" max="12" width="13" style="1" bestFit="1" customWidth="1"/>
    <col min="13" max="13" width="16.77734375" style="1" bestFit="1" customWidth="1"/>
    <col min="14" max="14" width="25.44140625" style="1" bestFit="1" customWidth="1" outlineLevel="1"/>
    <col min="15" max="15" width="10.6640625" style="1" bestFit="1" customWidth="1" outlineLevel="1"/>
    <col min="16" max="16" width="27.77734375" style="1" bestFit="1" customWidth="1" outlineLevel="1"/>
    <col min="17" max="17" width="6.88671875" style="1" bestFit="1" customWidth="1" outlineLevel="1"/>
    <col min="18" max="18" width="12.33203125" style="1" bestFit="1" customWidth="1" outlineLevel="1"/>
    <col min="19" max="19" width="12.5546875" style="1" bestFit="1" customWidth="1" outlineLevel="1"/>
    <col min="20" max="20" width="15.33203125" style="1" bestFit="1" customWidth="1" outlineLevel="1"/>
    <col min="21" max="21" width="18.33203125" style="1" bestFit="1" customWidth="1" outlineLevel="1"/>
    <col min="22" max="22" width="35.6640625" style="1" bestFit="1" customWidth="1"/>
    <col min="23" max="23" width="39.77734375" style="1" bestFit="1" customWidth="1" collapsed="1"/>
    <col min="24" max="24" width="20.77734375" style="27" bestFit="1" customWidth="1"/>
    <col min="25" max="25" width="16.21875" style="19" bestFit="1" customWidth="1"/>
    <col min="26" max="26" width="11.33203125" style="16" bestFit="1" customWidth="1"/>
    <col min="27" max="27" width="23.6640625" style="16" bestFit="1" customWidth="1"/>
    <col min="28" max="28" width="18.77734375" style="16" bestFit="1" customWidth="1"/>
    <col min="29" max="29" width="14.33203125" style="16" bestFit="1" customWidth="1"/>
    <col min="30" max="30" width="22.6640625" style="1" bestFit="1" customWidth="1"/>
    <col min="31" max="31" width="22" style="1" bestFit="1" customWidth="1"/>
    <col min="32" max="32" width="17.109375" style="1" bestFit="1" customWidth="1"/>
    <col min="33" max="33" width="11.21875" style="1" bestFit="1" customWidth="1"/>
    <col min="34" max="34" width="40.5546875" style="1"/>
    <col min="35" max="35" width="20.109375" style="1" bestFit="1" customWidth="1"/>
    <col min="36" max="36" width="9" style="1" bestFit="1" customWidth="1"/>
    <col min="37" max="16384" width="40.5546875" style="1"/>
  </cols>
  <sheetData>
    <row r="1" spans="1:36" ht="21" x14ac:dyDescent="0.4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Z1" s="24">
        <v>24924</v>
      </c>
      <c r="AA1" s="24">
        <v>44130</v>
      </c>
      <c r="AB1" s="25">
        <f>ROUNDDOWN((AA1-Z1)/365.25,0)</f>
        <v>52</v>
      </c>
    </row>
    <row r="2" spans="1:36" ht="14.4" x14ac:dyDescent="0.3">
      <c r="B2"/>
      <c r="C2" s="9"/>
      <c r="D2" s="9"/>
    </row>
    <row r="3" spans="1:36" ht="41.4" x14ac:dyDescent="0.25">
      <c r="A3" s="1" t="s">
        <v>1079</v>
      </c>
      <c r="B3" s="2" t="s">
        <v>1080</v>
      </c>
      <c r="C3" s="2" t="s">
        <v>1081</v>
      </c>
      <c r="D3" s="2" t="s">
        <v>1082</v>
      </c>
      <c r="E3" s="2" t="s">
        <v>1086</v>
      </c>
      <c r="F3" s="10" t="s">
        <v>1083</v>
      </c>
      <c r="G3" s="2" t="s">
        <v>1084</v>
      </c>
      <c r="H3" s="10" t="s">
        <v>1085</v>
      </c>
      <c r="I3" s="2" t="s">
        <v>2</v>
      </c>
      <c r="J3" s="2" t="s">
        <v>3</v>
      </c>
      <c r="K3" s="2" t="s">
        <v>4</v>
      </c>
      <c r="L3" s="2" t="s">
        <v>799</v>
      </c>
      <c r="M3" s="2" t="s">
        <v>800</v>
      </c>
      <c r="N3" s="2" t="s">
        <v>5</v>
      </c>
      <c r="O3" s="2" t="s">
        <v>6</v>
      </c>
      <c r="P3" s="2" t="s">
        <v>1073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1074</v>
      </c>
      <c r="V3" s="2" t="s">
        <v>1075</v>
      </c>
      <c r="W3" s="2" t="s">
        <v>1078</v>
      </c>
      <c r="X3" s="28" t="s">
        <v>1188</v>
      </c>
      <c r="Y3" s="20" t="s">
        <v>1087</v>
      </c>
      <c r="Z3" s="17" t="s">
        <v>1185</v>
      </c>
      <c r="AA3" s="17" t="s">
        <v>1088</v>
      </c>
      <c r="AB3" s="17" t="s">
        <v>1186</v>
      </c>
      <c r="AC3" s="17" t="s">
        <v>1187</v>
      </c>
      <c r="AD3" s="15" t="s">
        <v>633</v>
      </c>
      <c r="AE3" s="15" t="s">
        <v>11</v>
      </c>
      <c r="AF3" s="15" t="s">
        <v>1089</v>
      </c>
      <c r="AG3" s="15" t="s">
        <v>1194</v>
      </c>
    </row>
    <row r="4" spans="1:36" ht="14.4" hidden="1" x14ac:dyDescent="0.3">
      <c r="A4" s="1">
        <v>1</v>
      </c>
      <c r="B4" s="5">
        <v>1</v>
      </c>
      <c r="C4" s="9">
        <f>B4</f>
        <v>1</v>
      </c>
      <c r="D4" s="9" t="str">
        <f>CONCATENATE("KU-NR ",TEXT(C4,"000000"))</f>
        <v>KU-NR 000001</v>
      </c>
      <c r="E4" s="1" t="s">
        <v>647</v>
      </c>
      <c r="F4" s="1">
        <v>1</v>
      </c>
      <c r="G4" s="1" t="s">
        <v>648</v>
      </c>
      <c r="H4" s="1" t="s">
        <v>649</v>
      </c>
      <c r="I4" s="1" t="s">
        <v>12</v>
      </c>
      <c r="K4" s="1" t="s">
        <v>13</v>
      </c>
      <c r="L4" s="1" t="s">
        <v>801</v>
      </c>
      <c r="M4" s="1" t="s">
        <v>928</v>
      </c>
      <c r="N4" s="1" t="s">
        <v>14</v>
      </c>
      <c r="O4" s="1">
        <v>6</v>
      </c>
      <c r="P4" s="1" t="str">
        <f>IF(RIGHT(N4,1)=" ",REPLACE(N4,LEN(N4),1,""),N4)&amp;" "&amp;O4</f>
        <v>Wilhelmstraße 6</v>
      </c>
      <c r="Q4" s="1">
        <v>60312</v>
      </c>
      <c r="R4" s="1" t="s">
        <v>15</v>
      </c>
      <c r="S4" s="1" t="s">
        <v>16</v>
      </c>
      <c r="T4" s="3" t="s">
        <v>17</v>
      </c>
      <c r="U4" s="6" t="str">
        <f>"+49 "&amp;IF(LEFT(T4,1)="0",REPLACE(T4,1,1,""),T4)</f>
        <v>+49 69 799115</v>
      </c>
      <c r="V4" s="6" t="str">
        <f>LOWER(LEFT(L4,1))&amp;"."&amp;LOWER(M4)&amp;"@emailadresse.de"</f>
        <v>w.althoff@emailadresse.de</v>
      </c>
      <c r="W4" s="22" t="str">
        <f t="shared" ref="W4:W35" si="0">HYPERLINK("mailto:"&amp;SUBSTITUTE(SUBSTITUTE(SUBSTITUTE(SUBSTITUTE(SUBSTITUTE(SUBSTITUTE(SUBSTITUTE(V4,
"ü","ue"),"ö","oe"),"ä","ae"),"Ü","Ue"),"Ö","Oe"),"Ä","Ae"),"ß","ss"))</f>
        <v>mailto:w.althoff@emailadresse.de</v>
      </c>
      <c r="X4" s="29">
        <f>_xlfn.ISOWEEKNUM(Tabelle2[[#This Row],[Geburtstag]])</f>
        <v>23</v>
      </c>
      <c r="Y4" s="26">
        <v>24997</v>
      </c>
      <c r="Z4" s="23">
        <f ca="1">DATEDIF(Tabelle2[[#This Row],[Geburtstag]],TODAY(),"Y")</f>
        <v>52</v>
      </c>
      <c r="AA4" s="18">
        <v>43586</v>
      </c>
      <c r="AB4" s="30">
        <f ca="1">DATEDIF(Tabelle2[[#This Row],[Einstellungsdatum]],TODAY(),"Y")</f>
        <v>1</v>
      </c>
      <c r="AC4" s="23">
        <f ca="1">IF(OR(RIGHT(Tabelle2[[#This Row],[Zugehörigkeit]],1)="0",RIGHT(Tabelle2[[#This Row],[Zugehörigkeit]],1)="5"),1,0)</f>
        <v>0</v>
      </c>
      <c r="AD4" s="13" t="s">
        <v>18</v>
      </c>
      <c r="AE4" s="13" t="str">
        <f>VLOOKUP(Tabelle2[[#This Row],[Team]],Teams[],2,FALSE)</f>
        <v>Produktion</v>
      </c>
      <c r="AF4" s="13" t="s">
        <v>1090</v>
      </c>
      <c r="AG4" s="34">
        <f>VALUE(RIGHT(Tabelle2[[#This Row],[Umfragedauer]],LEN(Tabelle2[[#This Row],[Umfragedauer]])-1))/60</f>
        <v>3.0173611111111113E-2</v>
      </c>
      <c r="AI4" s="31">
        <v>1.75</v>
      </c>
    </row>
    <row r="5" spans="1:36" ht="14.4" hidden="1" x14ac:dyDescent="0.3">
      <c r="A5" s="1">
        <f t="shared" ref="A5:A35" si="1">A4+1</f>
        <v>2</v>
      </c>
      <c r="B5" s="5">
        <v>2</v>
      </c>
      <c r="C5" s="9">
        <f t="shared" ref="C5:C68" si="2">B5</f>
        <v>2</v>
      </c>
      <c r="D5" s="9" t="str">
        <f t="shared" ref="D5:D68" si="3">CONCATENATE("KU-NR ",TEXT(C5,"000000"))</f>
        <v>KU-NR 000002</v>
      </c>
      <c r="E5" s="1" t="s">
        <v>647</v>
      </c>
      <c r="F5" s="1">
        <v>2</v>
      </c>
      <c r="G5" s="1" t="s">
        <v>648</v>
      </c>
      <c r="H5" s="1" t="s">
        <v>650</v>
      </c>
      <c r="I5" s="1" t="s">
        <v>19</v>
      </c>
      <c r="K5" s="1" t="s">
        <v>20</v>
      </c>
      <c r="L5" s="1" t="s">
        <v>802</v>
      </c>
      <c r="M5" s="1" t="s">
        <v>929</v>
      </c>
      <c r="N5" s="1" t="s">
        <v>21</v>
      </c>
      <c r="O5" s="1">
        <v>41</v>
      </c>
      <c r="P5" s="1" t="str">
        <f t="shared" ref="P5:P68" si="4">IF(RIGHT(N5,1)=" ",REPLACE(N5,LEN(N5),1,""),N5)&amp;" "&amp;O5</f>
        <v>Kuckucksweg 41</v>
      </c>
      <c r="Q5" s="1">
        <v>64291</v>
      </c>
      <c r="R5" s="1" t="s">
        <v>22</v>
      </c>
      <c r="S5" s="1" t="s">
        <v>16</v>
      </c>
      <c r="T5" s="3" t="s">
        <v>23</v>
      </c>
      <c r="U5" s="6" t="str">
        <f t="shared" ref="U5:U68" si="5">"+49 "&amp;IF(LEFT(T5,1)="0",REPLACE(T5,1,1,""),T5)</f>
        <v>+49 6151 456123</v>
      </c>
      <c r="V5" s="6" t="str">
        <f t="shared" ref="V5:V68" si="6">LOWER(LEFT(L5,1))&amp;"."&amp;LOWER(M5)&amp;"@emailadresse.de"</f>
        <v>c.apfelbaum@emailadresse.de</v>
      </c>
      <c r="W5" s="22" t="str">
        <f t="shared" si="0"/>
        <v>mailto:c.apfelbaum@emailadresse.de</v>
      </c>
      <c r="X5" s="29">
        <f>_xlfn.ISOWEEKNUM(Tabelle2[[#This Row],[Geburtstag]])</f>
        <v>35</v>
      </c>
      <c r="Y5" s="26">
        <v>27999</v>
      </c>
      <c r="Z5" s="23">
        <f ca="1">DATEDIF(Tabelle2[[#This Row],[Geburtstag]],TODAY(),"Y")</f>
        <v>44</v>
      </c>
      <c r="AA5" s="18">
        <v>36947</v>
      </c>
      <c r="AB5" s="30">
        <f ca="1">DATEDIF(Tabelle2[[#This Row],[Einstellungsdatum]],TODAY(),"Y")</f>
        <v>19</v>
      </c>
      <c r="AC5" s="23">
        <f ca="1">IF(OR(RIGHT(Tabelle2[[#This Row],[Zugehörigkeit]],1)="0",RIGHT(Tabelle2[[#This Row],[Zugehörigkeit]],1)="5"),1,0)</f>
        <v>0</v>
      </c>
      <c r="AD5" s="13" t="s">
        <v>24</v>
      </c>
      <c r="AE5" s="13" t="str">
        <f>VLOOKUP(Tabelle2[[#This Row],[Team]],Teams[],2,FALSE)</f>
        <v>Marketing/Vertrieb</v>
      </c>
      <c r="AF5" s="13" t="s">
        <v>1091</v>
      </c>
      <c r="AG5" s="34">
        <f>VALUE(RIGHT(Tabelle2[[#This Row],[Umfragedauer]],LEN(Tabelle2[[#This Row],[Umfragedauer]])-1))/60</f>
        <v>3.0162037037037032E-2</v>
      </c>
    </row>
    <row r="6" spans="1:36" ht="14.4" hidden="1" x14ac:dyDescent="0.3">
      <c r="A6" s="1">
        <f t="shared" si="1"/>
        <v>3</v>
      </c>
      <c r="B6" s="5">
        <v>3</v>
      </c>
      <c r="C6" s="9">
        <f t="shared" si="2"/>
        <v>3</v>
      </c>
      <c r="D6" s="9" t="str">
        <f t="shared" si="3"/>
        <v>KU-NR 000003</v>
      </c>
      <c r="E6" s="1" t="s">
        <v>647</v>
      </c>
      <c r="F6" s="1">
        <v>3</v>
      </c>
      <c r="G6" s="1" t="s">
        <v>648</v>
      </c>
      <c r="H6" s="1" t="s">
        <v>651</v>
      </c>
      <c r="I6" s="1" t="s">
        <v>12</v>
      </c>
      <c r="K6" s="1" t="s">
        <v>25</v>
      </c>
      <c r="L6" s="1" t="s">
        <v>803</v>
      </c>
      <c r="M6" s="1" t="s">
        <v>930</v>
      </c>
      <c r="N6" s="1" t="s">
        <v>26</v>
      </c>
      <c r="O6" s="1">
        <v>63</v>
      </c>
      <c r="P6" s="1" t="str">
        <f t="shared" si="4"/>
        <v>Zechenweg 63</v>
      </c>
      <c r="Q6" s="1">
        <v>60316</v>
      </c>
      <c r="R6" s="1" t="s">
        <v>15</v>
      </c>
      <c r="S6" s="1" t="s">
        <v>16</v>
      </c>
      <c r="T6" s="3" t="s">
        <v>27</v>
      </c>
      <c r="U6" s="6" t="str">
        <f t="shared" si="5"/>
        <v>+49 69 857412</v>
      </c>
      <c r="V6" s="6" t="str">
        <f t="shared" si="6"/>
        <v>a.auberger@emailadresse.de</v>
      </c>
      <c r="W6" s="22" t="str">
        <f t="shared" si="0"/>
        <v>mailto:a.auberger@emailadresse.de</v>
      </c>
      <c r="X6" s="29">
        <f>_xlfn.ISOWEEKNUM(Tabelle2[[#This Row],[Geburtstag]])</f>
        <v>7</v>
      </c>
      <c r="Y6" s="26">
        <v>27799</v>
      </c>
      <c r="Z6" s="23">
        <f ca="1">DATEDIF(Tabelle2[[#This Row],[Geburtstag]],TODAY(),"Y")</f>
        <v>44</v>
      </c>
      <c r="AA6" s="18">
        <v>34681</v>
      </c>
      <c r="AB6" s="30">
        <f ca="1">DATEDIF(Tabelle2[[#This Row],[Einstellungsdatum]],TODAY(),"Y")</f>
        <v>25</v>
      </c>
      <c r="AC6" s="23">
        <f ca="1">IF(OR(RIGHT(Tabelle2[[#This Row],[Zugehörigkeit]],1)="0",RIGHT(Tabelle2[[#This Row],[Zugehörigkeit]],1)="5"),1,0)</f>
        <v>1</v>
      </c>
      <c r="AD6" s="13" t="s">
        <v>28</v>
      </c>
      <c r="AE6" s="13" t="str">
        <f>VLOOKUP(Tabelle2[[#This Row],[Team]],Teams[],2,FALSE)</f>
        <v>Produktion</v>
      </c>
      <c r="AF6" s="13" t="s">
        <v>1092</v>
      </c>
      <c r="AG6" s="34">
        <f>VALUE(RIGHT(Tabelle2[[#This Row],[Umfragedauer]],LEN(Tabelle2[[#This Row],[Umfragedauer]])-1))/60</f>
        <v>2.9918981481481484E-2</v>
      </c>
      <c r="AI6" s="32">
        <v>0.95833333333333337</v>
      </c>
    </row>
    <row r="7" spans="1:36" ht="14.4" x14ac:dyDescent="0.3">
      <c r="A7" s="1">
        <f t="shared" si="1"/>
        <v>4</v>
      </c>
      <c r="B7" s="5">
        <v>4</v>
      </c>
      <c r="C7" s="9">
        <f t="shared" si="2"/>
        <v>4</v>
      </c>
      <c r="D7" s="9" t="str">
        <f t="shared" si="3"/>
        <v>KU-NR 000004</v>
      </c>
      <c r="E7" s="1" t="s">
        <v>647</v>
      </c>
      <c r="F7" s="1">
        <v>4</v>
      </c>
      <c r="G7" s="1" t="s">
        <v>648</v>
      </c>
      <c r="H7" s="1" t="s">
        <v>652</v>
      </c>
      <c r="I7" s="1" t="s">
        <v>12</v>
      </c>
      <c r="K7" s="1" t="s">
        <v>29</v>
      </c>
      <c r="L7" s="1" t="s">
        <v>804</v>
      </c>
      <c r="M7" s="1" t="s">
        <v>931</v>
      </c>
      <c r="N7" s="1" t="s">
        <v>640</v>
      </c>
      <c r="O7" s="1">
        <v>24</v>
      </c>
      <c r="P7" s="1" t="str">
        <f t="shared" si="4"/>
        <v>Mont-Cenis-Straße 24</v>
      </c>
      <c r="Q7" s="1">
        <v>60321</v>
      </c>
      <c r="R7" s="1" t="s">
        <v>15</v>
      </c>
      <c r="S7" s="1" t="s">
        <v>16</v>
      </c>
      <c r="T7" s="3" t="s">
        <v>30</v>
      </c>
      <c r="U7" s="6" t="str">
        <f t="shared" si="5"/>
        <v>+49 69 888881</v>
      </c>
      <c r="V7" s="6" t="str">
        <f t="shared" si="6"/>
        <v>g.bauer@emailadresse.de</v>
      </c>
      <c r="W7" s="22" t="str">
        <f t="shared" si="0"/>
        <v>mailto:g.bauer@emailadresse.de</v>
      </c>
      <c r="X7" s="29">
        <f>_xlfn.ISOWEEKNUM(Tabelle2[[#This Row],[Geburtstag]])</f>
        <v>43</v>
      </c>
      <c r="Y7" s="26">
        <v>21478</v>
      </c>
      <c r="Z7" s="23">
        <f ca="1">DATEDIF(Tabelle2[[#This Row],[Geburtstag]],TODAY(),"Y")</f>
        <v>62</v>
      </c>
      <c r="AA7" s="18">
        <v>28845</v>
      </c>
      <c r="AB7" s="30">
        <f ca="1">DATEDIF(Tabelle2[[#This Row],[Einstellungsdatum]],TODAY(),"Y")</f>
        <v>41</v>
      </c>
      <c r="AC7" s="23">
        <f ca="1">IF(OR(RIGHT(Tabelle2[[#This Row],[Zugehörigkeit]],1)="0",RIGHT(Tabelle2[[#This Row],[Zugehörigkeit]],1)="5"),1,0)</f>
        <v>0</v>
      </c>
      <c r="AD7" s="13" t="s">
        <v>18</v>
      </c>
      <c r="AE7" s="13" t="str">
        <f>VLOOKUP(Tabelle2[[#This Row],[Team]],Teams[],2,FALSE)</f>
        <v>Produktion</v>
      </c>
      <c r="AF7" s="13" t="s">
        <v>1093</v>
      </c>
      <c r="AG7" s="34">
        <f>VALUE(RIGHT(Tabelle2[[#This Row],[Umfragedauer]],LEN(Tabelle2[[#This Row],[Umfragedauer]])-1))/60</f>
        <v>3.0208333333333334E-2</v>
      </c>
      <c r="AI7" s="32">
        <v>8.3333333333333329E-2</v>
      </c>
    </row>
    <row r="8" spans="1:36" ht="14.4" hidden="1" x14ac:dyDescent="0.3">
      <c r="A8" s="1">
        <f t="shared" si="1"/>
        <v>5</v>
      </c>
      <c r="B8" s="5">
        <v>5</v>
      </c>
      <c r="C8" s="9">
        <f t="shared" si="2"/>
        <v>5</v>
      </c>
      <c r="D8" s="9" t="str">
        <f t="shared" si="3"/>
        <v>KU-NR 000005</v>
      </c>
      <c r="E8" s="1" t="s">
        <v>647</v>
      </c>
      <c r="F8" s="1">
        <v>5</v>
      </c>
      <c r="G8" s="1" t="s">
        <v>648</v>
      </c>
      <c r="H8" s="1" t="s">
        <v>653</v>
      </c>
      <c r="K8" s="1" t="s">
        <v>32</v>
      </c>
      <c r="L8" s="1" t="s">
        <v>805</v>
      </c>
      <c r="M8" s="1" t="s">
        <v>932</v>
      </c>
      <c r="N8" s="1" t="s">
        <v>33</v>
      </c>
      <c r="O8" s="1">
        <v>13</v>
      </c>
      <c r="P8" s="1" t="str">
        <f t="shared" si="4"/>
        <v>Apothekerstraße 13</v>
      </c>
      <c r="Q8" s="1">
        <v>60322</v>
      </c>
      <c r="R8" s="1" t="s">
        <v>15</v>
      </c>
      <c r="S8" s="1" t="s">
        <v>16</v>
      </c>
      <c r="T8" s="3" t="s">
        <v>34</v>
      </c>
      <c r="U8" s="6" t="str">
        <f t="shared" si="5"/>
        <v>+49 69 773399</v>
      </c>
      <c r="V8" s="6" t="str">
        <f t="shared" si="6"/>
        <v>h.baumann@emailadresse.de</v>
      </c>
      <c r="W8" s="22" t="str">
        <f t="shared" si="0"/>
        <v>mailto:h.baumann@emailadresse.de</v>
      </c>
      <c r="X8" s="29">
        <f>_xlfn.ISOWEEKNUM(Tabelle2[[#This Row],[Geburtstag]])</f>
        <v>18</v>
      </c>
      <c r="Y8" s="26">
        <v>27154</v>
      </c>
      <c r="Z8" s="23">
        <f ca="1">DATEDIF(Tabelle2[[#This Row],[Geburtstag]],TODAY(),"Y")</f>
        <v>46</v>
      </c>
      <c r="AA8" s="18">
        <v>35947</v>
      </c>
      <c r="AB8" s="30">
        <f ca="1">DATEDIF(Tabelle2[[#This Row],[Einstellungsdatum]],TODAY(),"Y")</f>
        <v>22</v>
      </c>
      <c r="AC8" s="23">
        <f ca="1">IF(OR(RIGHT(Tabelle2[[#This Row],[Zugehörigkeit]],1)="0",RIGHT(Tabelle2[[#This Row],[Zugehörigkeit]],1)="5"),1,0)</f>
        <v>0</v>
      </c>
      <c r="AD8" s="13" t="s">
        <v>18</v>
      </c>
      <c r="AE8" s="13" t="str">
        <f>VLOOKUP(Tabelle2[[#This Row],[Team]],Teams[],2,FALSE)</f>
        <v>Produktion</v>
      </c>
      <c r="AF8" s="13" t="s">
        <v>1094</v>
      </c>
      <c r="AG8" s="34">
        <f>VALUE(RIGHT(Tabelle2[[#This Row],[Umfragedauer]],LEN(Tabelle2[[#This Row],[Umfragedauer]])-1))/60</f>
        <v>6.2256944444444448E-2</v>
      </c>
      <c r="AI8">
        <f>AI6+AI7</f>
        <v>1.0416666666666667</v>
      </c>
    </row>
    <row r="9" spans="1:36" ht="14.4" x14ac:dyDescent="0.3">
      <c r="A9" s="1">
        <f t="shared" si="1"/>
        <v>6</v>
      </c>
      <c r="B9" s="5">
        <v>6</v>
      </c>
      <c r="C9" s="9">
        <f t="shared" si="2"/>
        <v>6</v>
      </c>
      <c r="D9" s="9" t="str">
        <f t="shared" si="3"/>
        <v>KU-NR 000006</v>
      </c>
      <c r="E9" s="1" t="s">
        <v>647</v>
      </c>
      <c r="F9" s="1">
        <v>6</v>
      </c>
      <c r="G9" s="1" t="s">
        <v>648</v>
      </c>
      <c r="H9" s="1" t="s">
        <v>654</v>
      </c>
      <c r="I9" s="1" t="s">
        <v>12</v>
      </c>
      <c r="K9" s="1" t="s">
        <v>35</v>
      </c>
      <c r="L9" s="1" t="s">
        <v>806</v>
      </c>
      <c r="M9" s="1" t="s">
        <v>933</v>
      </c>
      <c r="N9" s="1" t="s">
        <v>641</v>
      </c>
      <c r="O9" s="1">
        <v>3</v>
      </c>
      <c r="P9" s="1" t="str">
        <f t="shared" si="4"/>
        <v>Am Berg 3</v>
      </c>
      <c r="Q9" s="1">
        <v>55299</v>
      </c>
      <c r="R9" s="1" t="s">
        <v>36</v>
      </c>
      <c r="S9" s="1" t="s">
        <v>16</v>
      </c>
      <c r="T9" s="3" t="s">
        <v>37</v>
      </c>
      <c r="U9" s="6" t="str">
        <f t="shared" si="5"/>
        <v>+49 6135 457777</v>
      </c>
      <c r="V9" s="6" t="str">
        <f t="shared" si="6"/>
        <v>p.bäumer@emailadresse.de</v>
      </c>
      <c r="W9" s="22" t="str">
        <f t="shared" si="0"/>
        <v>mailto:p.baeumer@emailadresse.de</v>
      </c>
      <c r="X9" s="29">
        <f>_xlfn.ISOWEEKNUM(Tabelle2[[#This Row],[Geburtstag]])</f>
        <v>48</v>
      </c>
      <c r="Y9" s="26">
        <v>20790</v>
      </c>
      <c r="Z9" s="23">
        <f ca="1">DATEDIF(Tabelle2[[#This Row],[Geburtstag]],TODAY(),"Y")</f>
        <v>63</v>
      </c>
      <c r="AA9" s="18">
        <v>26701</v>
      </c>
      <c r="AB9" s="30">
        <f ca="1">DATEDIF(Tabelle2[[#This Row],[Einstellungsdatum]],TODAY(),"Y")</f>
        <v>47</v>
      </c>
      <c r="AC9" s="23">
        <f ca="1">IF(OR(RIGHT(Tabelle2[[#This Row],[Zugehörigkeit]],1)="0",RIGHT(Tabelle2[[#This Row],[Zugehörigkeit]],1)="5"),1,0)</f>
        <v>0</v>
      </c>
      <c r="AD9" s="13" t="s">
        <v>31</v>
      </c>
      <c r="AE9" s="13" t="str">
        <f>VLOOKUP(Tabelle2[[#This Row],[Team]],Teams[],2,FALSE)</f>
        <v>Produktion</v>
      </c>
      <c r="AF9" s="13" t="s">
        <v>1095</v>
      </c>
      <c r="AG9" s="34">
        <f>VALUE(RIGHT(Tabelle2[[#This Row],[Umfragedauer]],LEN(Tabelle2[[#This Row],[Umfragedauer]])-1))/60</f>
        <v>6.1956018518518521E-2</v>
      </c>
    </row>
    <row r="10" spans="1:36" ht="14.4" hidden="1" x14ac:dyDescent="0.3">
      <c r="A10" s="1">
        <f t="shared" si="1"/>
        <v>7</v>
      </c>
      <c r="B10" s="5">
        <v>7</v>
      </c>
      <c r="C10" s="9">
        <f t="shared" si="2"/>
        <v>7</v>
      </c>
      <c r="D10" s="9" t="str">
        <f t="shared" si="3"/>
        <v>KU-NR 000007</v>
      </c>
      <c r="E10" s="1" t="s">
        <v>647</v>
      </c>
      <c r="F10" s="1">
        <v>7</v>
      </c>
      <c r="G10" s="1" t="s">
        <v>648</v>
      </c>
      <c r="H10" s="1" t="s">
        <v>655</v>
      </c>
      <c r="I10" s="1" t="s">
        <v>19</v>
      </c>
      <c r="K10" s="1" t="s">
        <v>38</v>
      </c>
      <c r="L10" s="1" t="s">
        <v>807</v>
      </c>
      <c r="M10" s="1" t="s">
        <v>934</v>
      </c>
      <c r="N10" s="1" t="s">
        <v>642</v>
      </c>
      <c r="O10" s="1">
        <v>61</v>
      </c>
      <c r="P10" s="1" t="str">
        <f t="shared" si="4"/>
        <v>Karl-Brandt-Weg 61</v>
      </c>
      <c r="Q10" s="1">
        <v>60318</v>
      </c>
      <c r="R10" s="1" t="s">
        <v>15</v>
      </c>
      <c r="S10" s="1" t="s">
        <v>16</v>
      </c>
      <c r="T10" s="3" t="s">
        <v>39</v>
      </c>
      <c r="U10" s="6" t="str">
        <f t="shared" si="5"/>
        <v>+49 69 145236</v>
      </c>
      <c r="V10" s="6" t="str">
        <f t="shared" si="6"/>
        <v>u.bayerle@emailadresse.de</v>
      </c>
      <c r="W10" s="22" t="str">
        <f t="shared" si="0"/>
        <v>mailto:u.bayerle@emailadresse.de</v>
      </c>
      <c r="X10" s="29">
        <f>_xlfn.ISOWEEKNUM(Tabelle2[[#This Row],[Geburtstag]])</f>
        <v>20</v>
      </c>
      <c r="Y10" s="26">
        <v>24612</v>
      </c>
      <c r="Z10" s="23">
        <f ca="1">DATEDIF(Tabelle2[[#This Row],[Geburtstag]],TODAY(),"Y")</f>
        <v>53</v>
      </c>
      <c r="AA10" s="18">
        <v>27960</v>
      </c>
      <c r="AB10" s="30">
        <f ca="1">DATEDIF(Tabelle2[[#This Row],[Einstellungsdatum]],TODAY(),"Y")</f>
        <v>44</v>
      </c>
      <c r="AC10" s="23">
        <f ca="1">IF(OR(RIGHT(Tabelle2[[#This Row],[Zugehörigkeit]],1)="0",RIGHT(Tabelle2[[#This Row],[Zugehörigkeit]],1)="5"),1,0)</f>
        <v>0</v>
      </c>
      <c r="AD10" s="13" t="s">
        <v>40</v>
      </c>
      <c r="AE10" s="13" t="str">
        <f>VLOOKUP(Tabelle2[[#This Row],[Team]],Teams[],2,FALSE)</f>
        <v>Marketing/Vertrieb</v>
      </c>
      <c r="AF10" s="13" t="s">
        <v>1096</v>
      </c>
      <c r="AG10" s="34">
        <f>VALUE(RIGHT(Tabelle2[[#This Row],[Umfragedauer]],LEN(Tabelle2[[#This Row],[Umfragedauer]])-1))/60</f>
        <v>6.1990740740740742E-2</v>
      </c>
      <c r="AI10" s="1">
        <v>6.2</v>
      </c>
      <c r="AJ10" s="33">
        <f>AI10/24</f>
        <v>0.25833333333333336</v>
      </c>
    </row>
    <row r="11" spans="1:36" ht="14.4" hidden="1" x14ac:dyDescent="0.3">
      <c r="A11" s="1">
        <f t="shared" si="1"/>
        <v>8</v>
      </c>
      <c r="B11" s="5">
        <v>8</v>
      </c>
      <c r="C11" s="9">
        <f t="shared" si="2"/>
        <v>8</v>
      </c>
      <c r="D11" s="9" t="str">
        <f t="shared" si="3"/>
        <v>KU-NR 000008</v>
      </c>
      <c r="E11" s="1" t="s">
        <v>647</v>
      </c>
      <c r="F11" s="1">
        <v>8</v>
      </c>
      <c r="G11" s="1" t="s">
        <v>648</v>
      </c>
      <c r="H11" s="1" t="s">
        <v>656</v>
      </c>
      <c r="I11" s="1" t="s">
        <v>12</v>
      </c>
      <c r="K11" s="1" t="s">
        <v>41</v>
      </c>
      <c r="L11" s="1" t="s">
        <v>808</v>
      </c>
      <c r="M11" s="1" t="s">
        <v>935</v>
      </c>
      <c r="N11" s="1" t="s">
        <v>42</v>
      </c>
      <c r="O11" s="1">
        <v>39</v>
      </c>
      <c r="P11" s="1" t="str">
        <f t="shared" si="4"/>
        <v>Im Pratort 39</v>
      </c>
      <c r="Q11" s="1">
        <v>60310</v>
      </c>
      <c r="R11" s="1" t="s">
        <v>15</v>
      </c>
      <c r="S11" s="1" t="s">
        <v>16</v>
      </c>
      <c r="T11" s="3" t="s">
        <v>43</v>
      </c>
      <c r="U11" s="6" t="str">
        <f t="shared" si="5"/>
        <v>+49 69 999667</v>
      </c>
      <c r="V11" s="6" t="str">
        <f t="shared" si="6"/>
        <v>b.bender@emailadresse.de</v>
      </c>
      <c r="W11" s="22" t="str">
        <f t="shared" si="0"/>
        <v>mailto:b.bender@emailadresse.de</v>
      </c>
      <c r="X11" s="29">
        <f>_xlfn.ISOWEEKNUM(Tabelle2[[#This Row],[Geburtstag]])</f>
        <v>12</v>
      </c>
      <c r="Y11" s="26">
        <v>19436</v>
      </c>
      <c r="Z11" s="23">
        <f ca="1">DATEDIF(Tabelle2[[#This Row],[Geburtstag]],TODAY(),"Y")</f>
        <v>67</v>
      </c>
      <c r="AA11" s="18">
        <v>26230</v>
      </c>
      <c r="AB11" s="30">
        <f ca="1">DATEDIF(Tabelle2[[#This Row],[Einstellungsdatum]],TODAY(),"Y")</f>
        <v>49</v>
      </c>
      <c r="AC11" s="23">
        <f ca="1">IF(OR(RIGHT(Tabelle2[[#This Row],[Zugehörigkeit]],1)="0",RIGHT(Tabelle2[[#This Row],[Zugehörigkeit]],1)="5"),1,0)</f>
        <v>0</v>
      </c>
      <c r="AD11" s="13" t="s">
        <v>28</v>
      </c>
      <c r="AE11" s="13" t="str">
        <f>VLOOKUP(Tabelle2[[#This Row],[Team]],Teams[],2,FALSE)</f>
        <v>Produktion</v>
      </c>
      <c r="AF11" s="13" t="s">
        <v>1097</v>
      </c>
      <c r="AG11" s="34">
        <f>VALUE(RIGHT(Tabelle2[[#This Row],[Umfragedauer]],LEN(Tabelle2[[#This Row],[Umfragedauer]])-1))/60</f>
        <v>3.0115740740740742E-2</v>
      </c>
    </row>
    <row r="12" spans="1:36" ht="14.4" hidden="1" x14ac:dyDescent="0.3">
      <c r="A12" s="1">
        <f t="shared" si="1"/>
        <v>9</v>
      </c>
      <c r="B12" s="5">
        <v>9</v>
      </c>
      <c r="C12" s="9">
        <f t="shared" si="2"/>
        <v>9</v>
      </c>
      <c r="D12" s="9" t="str">
        <f t="shared" si="3"/>
        <v>KU-NR 000009</v>
      </c>
      <c r="E12" s="1" t="s">
        <v>647</v>
      </c>
      <c r="F12" s="1">
        <v>9</v>
      </c>
      <c r="G12" s="1" t="s">
        <v>648</v>
      </c>
      <c r="H12" s="1" t="s">
        <v>657</v>
      </c>
      <c r="I12" s="1" t="s">
        <v>19</v>
      </c>
      <c r="K12" s="1" t="s">
        <v>44</v>
      </c>
      <c r="L12" s="1" t="s">
        <v>809</v>
      </c>
      <c r="M12" s="1" t="s">
        <v>936</v>
      </c>
      <c r="N12" s="1" t="s">
        <v>45</v>
      </c>
      <c r="O12" s="1">
        <v>44</v>
      </c>
      <c r="P12" s="1" t="str">
        <f t="shared" si="4"/>
        <v>Am Alten Hof 44</v>
      </c>
      <c r="Q12" s="1">
        <v>64296</v>
      </c>
      <c r="R12" s="1" t="s">
        <v>22</v>
      </c>
      <c r="S12" s="1" t="s">
        <v>16</v>
      </c>
      <c r="T12" s="3" t="s">
        <v>46</v>
      </c>
      <c r="U12" s="6" t="str">
        <f t="shared" si="5"/>
        <v>+49 6151 698547</v>
      </c>
      <c r="V12" s="6" t="str">
        <f t="shared" si="6"/>
        <v>s.berger@emailadresse.de</v>
      </c>
      <c r="W12" s="22" t="str">
        <f t="shared" si="0"/>
        <v>mailto:s.berger@emailadresse.de</v>
      </c>
      <c r="X12" s="29">
        <f>_xlfn.ISOWEEKNUM(Tabelle2[[#This Row],[Geburtstag]])</f>
        <v>29</v>
      </c>
      <c r="Y12" s="26">
        <v>27592</v>
      </c>
      <c r="Z12" s="23">
        <f ca="1">DATEDIF(Tabelle2[[#This Row],[Geburtstag]],TODAY(),"Y")</f>
        <v>45</v>
      </c>
      <c r="AA12" s="18">
        <v>32761</v>
      </c>
      <c r="AB12" s="30">
        <f ca="1">DATEDIF(Tabelle2[[#This Row],[Einstellungsdatum]],TODAY(),"Y")</f>
        <v>31</v>
      </c>
      <c r="AC12" s="23">
        <f ca="1">IF(OR(RIGHT(Tabelle2[[#This Row],[Zugehörigkeit]],1)="0",RIGHT(Tabelle2[[#This Row],[Zugehörigkeit]],1)="5"),1,0)</f>
        <v>0</v>
      </c>
      <c r="AD12" s="13" t="s">
        <v>24</v>
      </c>
      <c r="AE12" s="13" t="str">
        <f>VLOOKUP(Tabelle2[[#This Row],[Team]],Teams[],2,FALSE)</f>
        <v>Marketing/Vertrieb</v>
      </c>
      <c r="AF12" s="13" t="s">
        <v>1098</v>
      </c>
      <c r="AG12" s="34">
        <f>VALUE(RIGHT(Tabelle2[[#This Row],[Umfragedauer]],LEN(Tabelle2[[#This Row],[Umfragedauer]])-1))/60</f>
        <v>3.0104166666666668E-2</v>
      </c>
    </row>
    <row r="13" spans="1:36" ht="14.4" hidden="1" x14ac:dyDescent="0.3">
      <c r="A13" s="1">
        <f t="shared" si="1"/>
        <v>10</v>
      </c>
      <c r="B13" s="5">
        <v>10</v>
      </c>
      <c r="C13" s="9">
        <f t="shared" si="2"/>
        <v>10</v>
      </c>
      <c r="D13" s="9" t="str">
        <f t="shared" si="3"/>
        <v>KU-NR 000010</v>
      </c>
      <c r="E13" s="1" t="s">
        <v>647</v>
      </c>
      <c r="F13" s="1">
        <v>10</v>
      </c>
      <c r="G13" s="1" t="s">
        <v>648</v>
      </c>
      <c r="H13" s="1" t="s">
        <v>658</v>
      </c>
      <c r="K13" s="1" t="s">
        <v>47</v>
      </c>
      <c r="L13" s="1" t="s">
        <v>810</v>
      </c>
      <c r="M13" s="1" t="s">
        <v>937</v>
      </c>
      <c r="N13" s="1" t="s">
        <v>48</v>
      </c>
      <c r="O13" s="1">
        <v>13</v>
      </c>
      <c r="P13" s="1" t="str">
        <f t="shared" si="4"/>
        <v>Mühlenstraße 13</v>
      </c>
      <c r="Q13" s="1">
        <v>60323</v>
      </c>
      <c r="R13" s="1" t="s">
        <v>15</v>
      </c>
      <c r="S13" s="1" t="s">
        <v>16</v>
      </c>
      <c r="T13" s="3" t="s">
        <v>49</v>
      </c>
      <c r="U13" s="6" t="str">
        <f t="shared" si="5"/>
        <v>+49 69 951753</v>
      </c>
      <c r="V13" s="6" t="str">
        <f t="shared" si="6"/>
        <v>r.bergstein@emailadresse.de</v>
      </c>
      <c r="W13" s="22" t="str">
        <f t="shared" si="0"/>
        <v>mailto:r.bergstein@emailadresse.de</v>
      </c>
      <c r="X13" s="29">
        <f>_xlfn.ISOWEEKNUM(Tabelle2[[#This Row],[Geburtstag]])</f>
        <v>37</v>
      </c>
      <c r="Y13" s="26">
        <v>27649</v>
      </c>
      <c r="Z13" s="23">
        <f ca="1">DATEDIF(Tabelle2[[#This Row],[Geburtstag]],TODAY(),"Y")</f>
        <v>45</v>
      </c>
      <c r="AA13" s="18">
        <v>36372</v>
      </c>
      <c r="AB13" s="30">
        <f ca="1">DATEDIF(Tabelle2[[#This Row],[Einstellungsdatum]],TODAY(),"Y")</f>
        <v>21</v>
      </c>
      <c r="AC13" s="23">
        <f ca="1">IF(OR(RIGHT(Tabelle2[[#This Row],[Zugehörigkeit]],1)="0",RIGHT(Tabelle2[[#This Row],[Zugehörigkeit]],1)="5"),1,0)</f>
        <v>0</v>
      </c>
      <c r="AD13" s="13" t="s">
        <v>28</v>
      </c>
      <c r="AE13" s="13" t="str">
        <f>VLOOKUP(Tabelle2[[#This Row],[Team]],Teams[],2,FALSE)</f>
        <v>Produktion</v>
      </c>
      <c r="AF13" s="13" t="s">
        <v>1099</v>
      </c>
      <c r="AG13" s="34">
        <f>VALUE(RIGHT(Tabelle2[[#This Row],[Umfragedauer]],LEN(Tabelle2[[#This Row],[Umfragedauer]])-1))/60</f>
        <v>3.0451388888888889E-2</v>
      </c>
    </row>
    <row r="14" spans="1:36" ht="14.4" hidden="1" x14ac:dyDescent="0.3">
      <c r="A14" s="1">
        <f t="shared" si="1"/>
        <v>11</v>
      </c>
      <c r="B14" s="5">
        <v>11</v>
      </c>
      <c r="C14" s="9">
        <f t="shared" si="2"/>
        <v>11</v>
      </c>
      <c r="D14" s="9" t="str">
        <f t="shared" si="3"/>
        <v>KU-NR 000011</v>
      </c>
      <c r="E14" s="1" t="s">
        <v>647</v>
      </c>
      <c r="F14" s="1">
        <v>11</v>
      </c>
      <c r="G14" s="1" t="s">
        <v>648</v>
      </c>
      <c r="H14" s="1" t="s">
        <v>659</v>
      </c>
      <c r="I14" s="1" t="s">
        <v>19</v>
      </c>
      <c r="K14" s="1" t="s">
        <v>50</v>
      </c>
      <c r="L14" s="1" t="s">
        <v>811</v>
      </c>
      <c r="M14" s="1" t="s">
        <v>938</v>
      </c>
      <c r="N14" s="1" t="s">
        <v>643</v>
      </c>
      <c r="O14" s="1">
        <v>34</v>
      </c>
      <c r="P14" s="1" t="str">
        <f t="shared" si="4"/>
        <v>Humboldtstraße 34</v>
      </c>
      <c r="Q14" s="1">
        <v>60327</v>
      </c>
      <c r="R14" s="1" t="s">
        <v>15</v>
      </c>
      <c r="S14" s="1" t="s">
        <v>16</v>
      </c>
      <c r="T14" s="3" t="s">
        <v>51</v>
      </c>
      <c r="U14" s="6" t="str">
        <f t="shared" si="5"/>
        <v>+49 69 1000088</v>
      </c>
      <c r="V14" s="6" t="str">
        <f t="shared" si="6"/>
        <v>u.beyersdörfer@emailadresse.de</v>
      </c>
      <c r="W14" s="22" t="str">
        <f t="shared" si="0"/>
        <v>mailto:u.beyersdoerfer@emailadresse.de</v>
      </c>
      <c r="X14" s="29">
        <f>_xlfn.ISOWEEKNUM(Tabelle2[[#This Row],[Geburtstag]])</f>
        <v>52</v>
      </c>
      <c r="Y14" s="26">
        <v>21545</v>
      </c>
      <c r="Z14" s="23">
        <f ca="1">DATEDIF(Tabelle2[[#This Row],[Geburtstag]],TODAY(),"Y")</f>
        <v>61</v>
      </c>
      <c r="AA14" s="18">
        <v>28916</v>
      </c>
      <c r="AB14" s="30">
        <f ca="1">DATEDIF(Tabelle2[[#This Row],[Einstellungsdatum]],TODAY(),"Y")</f>
        <v>41</v>
      </c>
      <c r="AC14" s="23">
        <f ca="1">IF(OR(RIGHT(Tabelle2[[#This Row],[Zugehörigkeit]],1)="0",RIGHT(Tabelle2[[#This Row],[Zugehörigkeit]],1)="5"),1,0)</f>
        <v>0</v>
      </c>
      <c r="AD14" s="13" t="s">
        <v>52</v>
      </c>
      <c r="AE14" s="13" t="str">
        <f>VLOOKUP(Tabelle2[[#This Row],[Team]],Teams[],2,FALSE)</f>
        <v>Allgemeine Verwaltung</v>
      </c>
      <c r="AF14" s="13" t="s">
        <v>1100</v>
      </c>
      <c r="AG14" s="34">
        <f>VALUE(RIGHT(Tabelle2[[#This Row],[Umfragedauer]],LEN(Tabelle2[[#This Row],[Umfragedauer]])-1))/60</f>
        <v>3.006944444444444E-2</v>
      </c>
    </row>
    <row r="15" spans="1:36" ht="14.4" hidden="1" x14ac:dyDescent="0.3">
      <c r="A15" s="1">
        <f t="shared" si="1"/>
        <v>12</v>
      </c>
      <c r="B15" s="5">
        <v>12</v>
      </c>
      <c r="C15" s="9">
        <f t="shared" si="2"/>
        <v>12</v>
      </c>
      <c r="D15" s="9" t="str">
        <f t="shared" si="3"/>
        <v>KU-NR 000012</v>
      </c>
      <c r="E15" s="1" t="s">
        <v>647</v>
      </c>
      <c r="F15" s="1">
        <v>12</v>
      </c>
      <c r="G15" s="1" t="s">
        <v>648</v>
      </c>
      <c r="H15" s="1" t="s">
        <v>660</v>
      </c>
      <c r="I15" s="1" t="s">
        <v>12</v>
      </c>
      <c r="K15" s="1" t="s">
        <v>53</v>
      </c>
      <c r="L15" s="1" t="s">
        <v>812</v>
      </c>
      <c r="M15" s="1" t="s">
        <v>939</v>
      </c>
      <c r="N15" s="1" t="s">
        <v>54</v>
      </c>
      <c r="O15" s="1">
        <v>53</v>
      </c>
      <c r="P15" s="1" t="str">
        <f t="shared" si="4"/>
        <v>Kuhkampweg 53</v>
      </c>
      <c r="Q15" s="1">
        <v>55126</v>
      </c>
      <c r="R15" s="1" t="s">
        <v>55</v>
      </c>
      <c r="S15" s="1" t="s">
        <v>16</v>
      </c>
      <c r="T15" s="3" t="s">
        <v>56</v>
      </c>
      <c r="U15" s="6" t="str">
        <f t="shared" si="5"/>
        <v>+49 6131 787878</v>
      </c>
      <c r="V15" s="6" t="str">
        <f t="shared" si="6"/>
        <v>s.bläuel@emailadresse.de</v>
      </c>
      <c r="W15" s="22" t="str">
        <f t="shared" si="0"/>
        <v>mailto:s.blaeuel@emailadresse.de</v>
      </c>
      <c r="X15" s="29">
        <f>_xlfn.ISOWEEKNUM(Tabelle2[[#This Row],[Geburtstag]])</f>
        <v>24</v>
      </c>
      <c r="Y15" s="26">
        <v>20981</v>
      </c>
      <c r="Z15" s="23">
        <f ca="1">DATEDIF(Tabelle2[[#This Row],[Geburtstag]],TODAY(),"Y")</f>
        <v>63</v>
      </c>
      <c r="AA15" s="18">
        <v>35938</v>
      </c>
      <c r="AB15" s="30">
        <f ca="1">DATEDIF(Tabelle2[[#This Row],[Einstellungsdatum]],TODAY(),"Y")</f>
        <v>22</v>
      </c>
      <c r="AC15" s="23">
        <f ca="1">IF(OR(RIGHT(Tabelle2[[#This Row],[Zugehörigkeit]],1)="0",RIGHT(Tabelle2[[#This Row],[Zugehörigkeit]],1)="5"),1,0)</f>
        <v>0</v>
      </c>
      <c r="AD15" s="13" t="s">
        <v>40</v>
      </c>
      <c r="AE15" s="13" t="str">
        <f>VLOOKUP(Tabelle2[[#This Row],[Team]],Teams[],2,FALSE)</f>
        <v>Marketing/Vertrieb</v>
      </c>
      <c r="AF15" s="13" t="s">
        <v>1101</v>
      </c>
      <c r="AG15" s="34">
        <f>VALUE(RIGHT(Tabelle2[[#This Row],[Umfragedauer]],LEN(Tabelle2[[#This Row],[Umfragedauer]])-1))/60</f>
        <v>6.1643518518518521E-2</v>
      </c>
    </row>
    <row r="16" spans="1:36" ht="14.4" x14ac:dyDescent="0.3">
      <c r="A16" s="1">
        <f t="shared" si="1"/>
        <v>13</v>
      </c>
      <c r="B16" s="5">
        <v>13</v>
      </c>
      <c r="C16" s="9">
        <f t="shared" si="2"/>
        <v>13</v>
      </c>
      <c r="D16" s="9" t="str">
        <f t="shared" si="3"/>
        <v>KU-NR 000013</v>
      </c>
      <c r="E16" s="1" t="s">
        <v>647</v>
      </c>
      <c r="F16" s="1">
        <v>13</v>
      </c>
      <c r="G16" s="1" t="s">
        <v>648</v>
      </c>
      <c r="H16" s="1" t="s">
        <v>661</v>
      </c>
      <c r="I16" s="1" t="s">
        <v>19</v>
      </c>
      <c r="K16" s="1" t="s">
        <v>57</v>
      </c>
      <c r="L16" s="1" t="s">
        <v>813</v>
      </c>
      <c r="M16" s="1" t="s">
        <v>940</v>
      </c>
      <c r="N16" s="1" t="s">
        <v>58</v>
      </c>
      <c r="O16" s="1">
        <v>23</v>
      </c>
      <c r="P16" s="1" t="str">
        <f t="shared" si="4"/>
        <v>Adolf-Brenne-Weg  23</v>
      </c>
      <c r="Q16" s="1">
        <v>55121</v>
      </c>
      <c r="R16" s="1" t="s">
        <v>55</v>
      </c>
      <c r="S16" s="1" t="s">
        <v>16</v>
      </c>
      <c r="T16" s="3" t="s">
        <v>59</v>
      </c>
      <c r="U16" s="6" t="str">
        <f t="shared" si="5"/>
        <v>+49 6131 114562</v>
      </c>
      <c r="V16" s="6" t="str">
        <f t="shared" si="6"/>
        <v>b.blücher@emailadresse.de</v>
      </c>
      <c r="W16" s="22" t="str">
        <f t="shared" si="0"/>
        <v>mailto:b.bluecher@emailadresse.de</v>
      </c>
      <c r="X16" s="29">
        <f>_xlfn.ISOWEEKNUM(Tabelle2[[#This Row],[Geburtstag]])</f>
        <v>33</v>
      </c>
      <c r="Y16" s="26">
        <v>18490</v>
      </c>
      <c r="Z16" s="23">
        <f ca="1">DATEDIF(Tabelle2[[#This Row],[Geburtstag]],TODAY(),"Y")</f>
        <v>70</v>
      </c>
      <c r="AA16" s="18">
        <v>25947</v>
      </c>
      <c r="AB16" s="30">
        <f ca="1">DATEDIF(Tabelle2[[#This Row],[Einstellungsdatum]],TODAY(),"Y")</f>
        <v>49</v>
      </c>
      <c r="AC16" s="23">
        <f ca="1">IF(OR(RIGHT(Tabelle2[[#This Row],[Zugehörigkeit]],1)="0",RIGHT(Tabelle2[[#This Row],[Zugehörigkeit]],1)="5"),1,0)</f>
        <v>0</v>
      </c>
      <c r="AD16" s="13" t="s">
        <v>31</v>
      </c>
      <c r="AE16" s="13" t="str">
        <f>VLOOKUP(Tabelle2[[#This Row],[Team]],Teams[],2,FALSE)</f>
        <v>Produktion</v>
      </c>
      <c r="AF16" s="13" t="s">
        <v>1102</v>
      </c>
      <c r="AG16" s="34">
        <f>VALUE(RIGHT(Tabelle2[[#This Row],[Umfragedauer]],LEN(Tabelle2[[#This Row],[Umfragedauer]])-1))/60</f>
        <v>6.157407407407408E-2</v>
      </c>
    </row>
    <row r="17" spans="1:33" ht="14.4" hidden="1" x14ac:dyDescent="0.3">
      <c r="A17" s="1">
        <f t="shared" si="1"/>
        <v>14</v>
      </c>
      <c r="B17" s="5">
        <v>14</v>
      </c>
      <c r="C17" s="9">
        <f t="shared" si="2"/>
        <v>14</v>
      </c>
      <c r="D17" s="9" t="str">
        <f t="shared" si="3"/>
        <v>KU-NR 000014</v>
      </c>
      <c r="E17" s="1" t="s">
        <v>647</v>
      </c>
      <c r="F17" s="1">
        <v>14</v>
      </c>
      <c r="G17" s="1" t="s">
        <v>648</v>
      </c>
      <c r="H17" s="1" t="s">
        <v>662</v>
      </c>
      <c r="I17" s="1" t="s">
        <v>19</v>
      </c>
      <c r="K17" s="1" t="s">
        <v>60</v>
      </c>
      <c r="L17" s="1" t="s">
        <v>814</v>
      </c>
      <c r="M17" s="1" t="s">
        <v>941</v>
      </c>
      <c r="N17" s="1" t="s">
        <v>644</v>
      </c>
      <c r="O17" s="1">
        <v>1</v>
      </c>
      <c r="P17" s="1" t="str">
        <f t="shared" si="4"/>
        <v>Praetoriusstraße 1</v>
      </c>
      <c r="Q17" s="1">
        <v>55299</v>
      </c>
      <c r="R17" s="1" t="s">
        <v>36</v>
      </c>
      <c r="S17" s="1" t="s">
        <v>16</v>
      </c>
      <c r="T17" s="3" t="s">
        <v>61</v>
      </c>
      <c r="U17" s="6" t="str">
        <f t="shared" si="5"/>
        <v>+49 6135 555398</v>
      </c>
      <c r="V17" s="6" t="str">
        <f t="shared" si="6"/>
        <v>b.braun@emailadresse.de</v>
      </c>
      <c r="W17" s="22" t="str">
        <f t="shared" si="0"/>
        <v>mailto:b.braun@emailadresse.de</v>
      </c>
      <c r="X17" s="29">
        <f>_xlfn.ISOWEEKNUM(Tabelle2[[#This Row],[Geburtstag]])</f>
        <v>27</v>
      </c>
      <c r="Y17" s="26">
        <v>23561</v>
      </c>
      <c r="Z17" s="23">
        <f ca="1">DATEDIF(Tabelle2[[#This Row],[Geburtstag]],TODAY(),"Y")</f>
        <v>56</v>
      </c>
      <c r="AA17" s="18">
        <v>30973</v>
      </c>
      <c r="AB17" s="30">
        <f ca="1">DATEDIF(Tabelle2[[#This Row],[Einstellungsdatum]],TODAY(),"Y")</f>
        <v>36</v>
      </c>
      <c r="AC17" s="23">
        <f ca="1">IF(OR(RIGHT(Tabelle2[[#This Row],[Zugehörigkeit]],1)="0",RIGHT(Tabelle2[[#This Row],[Zugehörigkeit]],1)="5"),1,0)</f>
        <v>0</v>
      </c>
      <c r="AD17" s="13" t="s">
        <v>28</v>
      </c>
      <c r="AE17" s="13" t="str">
        <f>VLOOKUP(Tabelle2[[#This Row],[Team]],Teams[],2,FALSE)</f>
        <v>Produktion</v>
      </c>
      <c r="AF17" s="13" t="s">
        <v>1103</v>
      </c>
      <c r="AG17" s="34">
        <f>VALUE(RIGHT(Tabelle2[[#This Row],[Umfragedauer]],LEN(Tabelle2[[#This Row],[Umfragedauer]])-1))/60</f>
        <v>4.0497685185185185E-2</v>
      </c>
    </row>
    <row r="18" spans="1:33" ht="14.4" hidden="1" x14ac:dyDescent="0.3">
      <c r="A18" s="1">
        <f t="shared" si="1"/>
        <v>15</v>
      </c>
      <c r="B18" s="5">
        <v>15</v>
      </c>
      <c r="C18" s="9">
        <f t="shared" si="2"/>
        <v>15</v>
      </c>
      <c r="D18" s="9" t="str">
        <f t="shared" si="3"/>
        <v>KU-NR 000015</v>
      </c>
      <c r="E18" s="1" t="s">
        <v>647</v>
      </c>
      <c r="F18" s="1">
        <v>15</v>
      </c>
      <c r="G18" s="1" t="s">
        <v>648</v>
      </c>
      <c r="H18" s="1" t="s">
        <v>663</v>
      </c>
      <c r="K18" s="1" t="s">
        <v>62</v>
      </c>
      <c r="L18" s="1" t="s">
        <v>815</v>
      </c>
      <c r="M18" s="1" t="s">
        <v>942</v>
      </c>
      <c r="N18" s="1" t="s">
        <v>63</v>
      </c>
      <c r="O18" s="1">
        <v>29</v>
      </c>
      <c r="P18" s="1" t="str">
        <f t="shared" si="4"/>
        <v>Poststraße 29</v>
      </c>
      <c r="Q18" s="1">
        <v>55129</v>
      </c>
      <c r="R18" s="1" t="s">
        <v>55</v>
      </c>
      <c r="S18" s="1" t="s">
        <v>16</v>
      </c>
      <c r="T18" s="3" t="s">
        <v>64</v>
      </c>
      <c r="U18" s="6" t="str">
        <f t="shared" si="5"/>
        <v>+49 6131 111665</v>
      </c>
      <c r="V18" s="6" t="str">
        <f t="shared" si="6"/>
        <v>a.claßmann@emailadresse.de</v>
      </c>
      <c r="W18" s="22" t="str">
        <f t="shared" si="0"/>
        <v>mailto:a.classmann@emailadresse.de</v>
      </c>
      <c r="X18" s="29">
        <f>_xlfn.ISOWEEKNUM(Tabelle2[[#This Row],[Geburtstag]])</f>
        <v>15</v>
      </c>
      <c r="Y18" s="26">
        <v>24209</v>
      </c>
      <c r="Z18" s="23">
        <f ca="1">DATEDIF(Tabelle2[[#This Row],[Geburtstag]],TODAY(),"Y")</f>
        <v>54</v>
      </c>
      <c r="AA18" s="18">
        <v>33017</v>
      </c>
      <c r="AB18" s="30">
        <f ca="1">DATEDIF(Tabelle2[[#This Row],[Einstellungsdatum]],TODAY(),"Y")</f>
        <v>30</v>
      </c>
      <c r="AC18" s="23">
        <f ca="1">IF(OR(RIGHT(Tabelle2[[#This Row],[Zugehörigkeit]],1)="0",RIGHT(Tabelle2[[#This Row],[Zugehörigkeit]],1)="5"),1,0)</f>
        <v>1</v>
      </c>
      <c r="AD18" s="13" t="s">
        <v>65</v>
      </c>
      <c r="AE18" s="13" t="str">
        <f>VLOOKUP(Tabelle2[[#This Row],[Team]],Teams[],2,FALSE)</f>
        <v>Produktion</v>
      </c>
      <c r="AF18" s="13" t="s">
        <v>1104</v>
      </c>
      <c r="AG18" s="34">
        <f>VALUE(RIGHT(Tabelle2[[#This Row],[Umfragedauer]],LEN(Tabelle2[[#This Row],[Umfragedauer]])-1))/60</f>
        <v>6.16087962962963E-2</v>
      </c>
    </row>
    <row r="19" spans="1:33" ht="14.4" hidden="1" x14ac:dyDescent="0.3">
      <c r="A19" s="1">
        <f t="shared" si="1"/>
        <v>16</v>
      </c>
      <c r="B19" s="5">
        <v>16</v>
      </c>
      <c r="C19" s="9">
        <f t="shared" si="2"/>
        <v>16</v>
      </c>
      <c r="D19" s="9" t="str">
        <f t="shared" si="3"/>
        <v>KU-NR 000016</v>
      </c>
      <c r="E19" s="1" t="s">
        <v>647</v>
      </c>
      <c r="F19" s="1">
        <v>16</v>
      </c>
      <c r="G19" s="1" t="s">
        <v>648</v>
      </c>
      <c r="H19" s="1" t="s">
        <v>664</v>
      </c>
      <c r="I19" s="1" t="s">
        <v>12</v>
      </c>
      <c r="K19" s="1" t="s">
        <v>66</v>
      </c>
      <c r="L19" s="1" t="s">
        <v>816</v>
      </c>
      <c r="M19" s="1" t="s">
        <v>943</v>
      </c>
      <c r="N19" s="1" t="s">
        <v>67</v>
      </c>
      <c r="O19" s="1">
        <v>20</v>
      </c>
      <c r="P19" s="1" t="str">
        <f t="shared" si="4"/>
        <v>Cranger Straße 20</v>
      </c>
      <c r="Q19" s="1">
        <v>60319</v>
      </c>
      <c r="R19" s="1" t="s">
        <v>15</v>
      </c>
      <c r="S19" s="1" t="s">
        <v>16</v>
      </c>
      <c r="T19" s="3" t="s">
        <v>68</v>
      </c>
      <c r="U19" s="6" t="str">
        <f t="shared" si="5"/>
        <v>+49 69 965873</v>
      </c>
      <c r="V19" s="6" t="str">
        <f t="shared" si="6"/>
        <v>s.conolly@emailadresse.de</v>
      </c>
      <c r="W19" s="22" t="str">
        <f t="shared" si="0"/>
        <v>mailto:s.conolly@emailadresse.de</v>
      </c>
      <c r="X19" s="29">
        <f>_xlfn.ISOWEEKNUM(Tabelle2[[#This Row],[Geburtstag]])</f>
        <v>25</v>
      </c>
      <c r="Y19" s="26">
        <v>19902</v>
      </c>
      <c r="Z19" s="23">
        <f ca="1">DATEDIF(Tabelle2[[#This Row],[Geburtstag]],TODAY(),"Y")</f>
        <v>66</v>
      </c>
      <c r="AA19" s="18">
        <v>33352</v>
      </c>
      <c r="AB19" s="30">
        <f ca="1">DATEDIF(Tabelle2[[#This Row],[Einstellungsdatum]],TODAY(),"Y")</f>
        <v>29</v>
      </c>
      <c r="AC19" s="23">
        <f ca="1">IF(OR(RIGHT(Tabelle2[[#This Row],[Zugehörigkeit]],1)="0",RIGHT(Tabelle2[[#This Row],[Zugehörigkeit]],1)="5"),1,0)</f>
        <v>0</v>
      </c>
      <c r="AD19" s="13" t="s">
        <v>28</v>
      </c>
      <c r="AE19" s="13" t="str">
        <f>VLOOKUP(Tabelle2[[#This Row],[Team]],Teams[],2,FALSE)</f>
        <v>Produktion</v>
      </c>
      <c r="AF19" s="13" t="s">
        <v>1105</v>
      </c>
      <c r="AG19" s="34">
        <f>VALUE(RIGHT(Tabelle2[[#This Row],[Umfragedauer]],LEN(Tabelle2[[#This Row],[Umfragedauer]])-1))/60</f>
        <v>2.9942129629629628E-2</v>
      </c>
    </row>
    <row r="20" spans="1:33" ht="14.4" x14ac:dyDescent="0.3">
      <c r="A20" s="1">
        <f t="shared" si="1"/>
        <v>17</v>
      </c>
      <c r="B20" s="5">
        <v>17</v>
      </c>
      <c r="C20" s="9">
        <f t="shared" si="2"/>
        <v>17</v>
      </c>
      <c r="D20" s="9" t="str">
        <f t="shared" si="3"/>
        <v>KU-NR 000017</v>
      </c>
      <c r="E20" s="1" t="s">
        <v>647</v>
      </c>
      <c r="F20" s="1">
        <v>17</v>
      </c>
      <c r="G20" s="1" t="s">
        <v>648</v>
      </c>
      <c r="H20" s="1" t="s">
        <v>665</v>
      </c>
      <c r="I20" s="1" t="s">
        <v>12</v>
      </c>
      <c r="K20" s="1" t="s">
        <v>69</v>
      </c>
      <c r="L20" s="1" t="s">
        <v>817</v>
      </c>
      <c r="M20" s="1" t="s">
        <v>944</v>
      </c>
      <c r="N20" s="1" t="s">
        <v>70</v>
      </c>
      <c r="O20" s="1">
        <v>61</v>
      </c>
      <c r="P20" s="1" t="str">
        <f t="shared" si="4"/>
        <v>Gaußstraße 61</v>
      </c>
      <c r="Q20" s="1">
        <v>65207</v>
      </c>
      <c r="R20" s="1" t="s">
        <v>71</v>
      </c>
      <c r="S20" s="1" t="s">
        <v>16</v>
      </c>
      <c r="T20" s="3" t="s">
        <v>72</v>
      </c>
      <c r="U20" s="6" t="str">
        <f t="shared" si="5"/>
        <v>+49 611 445697</v>
      </c>
      <c r="V20" s="6" t="str">
        <f t="shared" si="6"/>
        <v>n.dorff@emailadresse.de</v>
      </c>
      <c r="W20" s="22" t="str">
        <f t="shared" si="0"/>
        <v>mailto:n.dorff@emailadresse.de</v>
      </c>
      <c r="X20" s="29">
        <f>_xlfn.ISOWEEKNUM(Tabelle2[[#This Row],[Geburtstag]])</f>
        <v>9</v>
      </c>
      <c r="Y20" s="26">
        <v>19418</v>
      </c>
      <c r="Z20" s="23">
        <f ca="1">DATEDIF(Tabelle2[[#This Row],[Geburtstag]],TODAY(),"Y")</f>
        <v>67</v>
      </c>
      <c r="AA20" s="18">
        <v>33409</v>
      </c>
      <c r="AB20" s="30">
        <f ca="1">DATEDIF(Tabelle2[[#This Row],[Einstellungsdatum]],TODAY(),"Y")</f>
        <v>29</v>
      </c>
      <c r="AC20" s="23">
        <f ca="1">IF(OR(RIGHT(Tabelle2[[#This Row],[Zugehörigkeit]],1)="0",RIGHT(Tabelle2[[#This Row],[Zugehörigkeit]],1)="5"),1,0)</f>
        <v>0</v>
      </c>
      <c r="AD20" s="13" t="s">
        <v>31</v>
      </c>
      <c r="AE20" s="13" t="str">
        <f>VLOOKUP(Tabelle2[[#This Row],[Team]],Teams[],2,FALSE)</f>
        <v>Produktion</v>
      </c>
      <c r="AF20" s="13" t="s">
        <v>1106</v>
      </c>
      <c r="AG20" s="34">
        <f>VALUE(RIGHT(Tabelle2[[#This Row],[Umfragedauer]],LEN(Tabelle2[[#This Row],[Umfragedauer]])-1))/60</f>
        <v>2.8530092592592593E-2</v>
      </c>
    </row>
    <row r="21" spans="1:33" ht="14.4" hidden="1" x14ac:dyDescent="0.3">
      <c r="A21" s="1">
        <f t="shared" si="1"/>
        <v>18</v>
      </c>
      <c r="B21" s="5">
        <v>18</v>
      </c>
      <c r="C21" s="9">
        <f t="shared" si="2"/>
        <v>18</v>
      </c>
      <c r="D21" s="9" t="str">
        <f t="shared" si="3"/>
        <v>KU-NR 000018</v>
      </c>
      <c r="E21" s="1" t="s">
        <v>647</v>
      </c>
      <c r="F21" s="1">
        <v>18</v>
      </c>
      <c r="G21" s="1" t="s">
        <v>648</v>
      </c>
      <c r="H21" s="1" t="s">
        <v>666</v>
      </c>
      <c r="I21" s="1" t="s">
        <v>19</v>
      </c>
      <c r="K21" s="1" t="s">
        <v>73</v>
      </c>
      <c r="L21" s="1" t="s">
        <v>818</v>
      </c>
      <c r="M21" s="1" t="s">
        <v>945</v>
      </c>
      <c r="N21" s="1" t="s">
        <v>645</v>
      </c>
      <c r="O21" s="1">
        <v>57</v>
      </c>
      <c r="P21" s="1" t="str">
        <f t="shared" si="4"/>
        <v>Fleithestraße 57</v>
      </c>
      <c r="Q21" s="1">
        <v>60311</v>
      </c>
      <c r="R21" s="1" t="s">
        <v>15</v>
      </c>
      <c r="S21" s="1" t="s">
        <v>16</v>
      </c>
      <c r="T21" s="3" t="s">
        <v>74</v>
      </c>
      <c r="U21" s="6" t="str">
        <f t="shared" si="5"/>
        <v>+49 69 997777</v>
      </c>
      <c r="V21" s="6" t="str">
        <f t="shared" si="6"/>
        <v>l.döring@emailadresse.de</v>
      </c>
      <c r="W21" s="22" t="str">
        <f t="shared" si="0"/>
        <v>mailto:l.doering@emailadresse.de</v>
      </c>
      <c r="X21" s="29">
        <f>_xlfn.ISOWEEKNUM(Tabelle2[[#This Row],[Geburtstag]])</f>
        <v>50</v>
      </c>
      <c r="Y21" s="26">
        <v>19338</v>
      </c>
      <c r="Z21" s="23">
        <f ca="1">DATEDIF(Tabelle2[[#This Row],[Geburtstag]],TODAY(),"Y")</f>
        <v>67</v>
      </c>
      <c r="AA21" s="18">
        <v>30994</v>
      </c>
      <c r="AB21" s="30">
        <f ca="1">DATEDIF(Tabelle2[[#This Row],[Einstellungsdatum]],TODAY(),"Y")</f>
        <v>35</v>
      </c>
      <c r="AC21" s="23">
        <f ca="1">IF(OR(RIGHT(Tabelle2[[#This Row],[Zugehörigkeit]],1)="0",RIGHT(Tabelle2[[#This Row],[Zugehörigkeit]],1)="5"),1,0)</f>
        <v>1</v>
      </c>
      <c r="AD21" s="13" t="s">
        <v>65</v>
      </c>
      <c r="AE21" s="13" t="str">
        <f>VLOOKUP(Tabelle2[[#This Row],[Team]],Teams[],2,FALSE)</f>
        <v>Produktion</v>
      </c>
      <c r="AF21" s="13" t="s">
        <v>1107</v>
      </c>
      <c r="AG21" s="34">
        <f>VALUE(RIGHT(Tabelle2[[#This Row],[Umfragedauer]],LEN(Tabelle2[[#This Row],[Umfragedauer]])-1))/60</f>
        <v>2.9027777777777774E-2</v>
      </c>
    </row>
    <row r="22" spans="1:33" ht="14.4" hidden="1" x14ac:dyDescent="0.3">
      <c r="A22" s="1">
        <f t="shared" si="1"/>
        <v>19</v>
      </c>
      <c r="B22" s="5">
        <v>19</v>
      </c>
      <c r="C22" s="9">
        <f t="shared" si="2"/>
        <v>19</v>
      </c>
      <c r="D22" s="9" t="str">
        <f t="shared" si="3"/>
        <v>KU-NR 000019</v>
      </c>
      <c r="E22" s="1" t="s">
        <v>647</v>
      </c>
      <c r="F22" s="1">
        <v>19</v>
      </c>
      <c r="G22" s="1" t="s">
        <v>648</v>
      </c>
      <c r="H22" s="1" t="s">
        <v>667</v>
      </c>
      <c r="K22" s="1" t="s">
        <v>75</v>
      </c>
      <c r="L22" s="1" t="s">
        <v>819</v>
      </c>
      <c r="M22" s="1" t="s">
        <v>946</v>
      </c>
      <c r="N22" s="1" t="s">
        <v>76</v>
      </c>
      <c r="O22" s="1">
        <v>59</v>
      </c>
      <c r="P22" s="1" t="str">
        <f t="shared" si="4"/>
        <v>Dorneburger Straße 59</v>
      </c>
      <c r="Q22" s="1">
        <v>65208</v>
      </c>
      <c r="R22" s="1" t="s">
        <v>71</v>
      </c>
      <c r="S22" s="1" t="s">
        <v>16</v>
      </c>
      <c r="T22" s="3" t="s">
        <v>77</v>
      </c>
      <c r="U22" s="6" t="str">
        <f t="shared" si="5"/>
        <v>+49 611 778912</v>
      </c>
      <c r="V22" s="6" t="str">
        <f t="shared" si="6"/>
        <v>o.dröger@emailadresse.de</v>
      </c>
      <c r="W22" s="22" t="str">
        <f t="shared" si="0"/>
        <v>mailto:o.droeger@emailadresse.de</v>
      </c>
      <c r="X22" s="29">
        <f>_xlfn.ISOWEEKNUM(Tabelle2[[#This Row],[Geburtstag]])</f>
        <v>32</v>
      </c>
      <c r="Y22" s="26">
        <v>23233</v>
      </c>
      <c r="Z22" s="23">
        <f ca="1">DATEDIF(Tabelle2[[#This Row],[Geburtstag]],TODAY(),"Y")</f>
        <v>57</v>
      </c>
      <c r="AA22" s="18">
        <v>32881</v>
      </c>
      <c r="AB22" s="30">
        <f ca="1">DATEDIF(Tabelle2[[#This Row],[Einstellungsdatum]],TODAY(),"Y")</f>
        <v>30</v>
      </c>
      <c r="AC22" s="23">
        <f ca="1">IF(OR(RIGHT(Tabelle2[[#This Row],[Zugehörigkeit]],1)="0",RIGHT(Tabelle2[[#This Row],[Zugehörigkeit]],1)="5"),1,0)</f>
        <v>1</v>
      </c>
      <c r="AD22" s="13" t="s">
        <v>78</v>
      </c>
      <c r="AE22" s="13" t="str">
        <f>VLOOKUP(Tabelle2[[#This Row],[Team]],Teams[],2,FALSE)</f>
        <v>Konstruktion/Design</v>
      </c>
      <c r="AF22" s="13" t="s">
        <v>1093</v>
      </c>
      <c r="AG22" s="34">
        <f>VALUE(RIGHT(Tabelle2[[#This Row],[Umfragedauer]],LEN(Tabelle2[[#This Row],[Umfragedauer]])-1))/60</f>
        <v>3.0208333333333334E-2</v>
      </c>
    </row>
    <row r="23" spans="1:33" ht="14.4" hidden="1" x14ac:dyDescent="0.3">
      <c r="A23" s="1">
        <f t="shared" si="1"/>
        <v>20</v>
      </c>
      <c r="B23" s="5">
        <v>20</v>
      </c>
      <c r="C23" s="9">
        <f t="shared" si="2"/>
        <v>20</v>
      </c>
      <c r="D23" s="9" t="str">
        <f t="shared" si="3"/>
        <v>KU-NR 000020</v>
      </c>
      <c r="E23" s="1" t="s">
        <v>647</v>
      </c>
      <c r="F23" s="1">
        <v>20</v>
      </c>
      <c r="G23" s="1" t="s">
        <v>648</v>
      </c>
      <c r="H23" s="1" t="s">
        <v>668</v>
      </c>
      <c r="I23" s="1" t="s">
        <v>19</v>
      </c>
      <c r="K23" s="1" t="s">
        <v>79</v>
      </c>
      <c r="L23" s="1" t="s">
        <v>820</v>
      </c>
      <c r="M23" s="1" t="s">
        <v>947</v>
      </c>
      <c r="N23" s="1" t="s">
        <v>80</v>
      </c>
      <c r="O23" s="1">
        <v>2</v>
      </c>
      <c r="P23" s="1" t="str">
        <f t="shared" si="4"/>
        <v>Georgstraße 2</v>
      </c>
      <c r="Q23" s="1">
        <v>60322</v>
      </c>
      <c r="R23" s="1" t="s">
        <v>15</v>
      </c>
      <c r="S23" s="1" t="s">
        <v>16</v>
      </c>
      <c r="T23" s="3" t="s">
        <v>81</v>
      </c>
      <c r="U23" s="6" t="str">
        <f t="shared" si="5"/>
        <v>+49 69 666897</v>
      </c>
      <c r="V23" s="6" t="str">
        <f t="shared" si="6"/>
        <v>g.eberspächer@emailadresse.de</v>
      </c>
      <c r="W23" s="22" t="str">
        <f t="shared" si="0"/>
        <v>mailto:g.eberspaecher@emailadresse.de</v>
      </c>
      <c r="X23" s="29">
        <f>_xlfn.ISOWEEKNUM(Tabelle2[[#This Row],[Geburtstag]])</f>
        <v>52</v>
      </c>
      <c r="Y23" s="26">
        <v>27752</v>
      </c>
      <c r="Z23" s="23">
        <f ca="1">DATEDIF(Tabelle2[[#This Row],[Geburtstag]],TODAY(),"Y")</f>
        <v>44</v>
      </c>
      <c r="AA23" s="18">
        <v>34764</v>
      </c>
      <c r="AB23" s="30">
        <f ca="1">DATEDIF(Tabelle2[[#This Row],[Einstellungsdatum]],TODAY(),"Y")</f>
        <v>25</v>
      </c>
      <c r="AC23" s="23">
        <f ca="1">IF(OR(RIGHT(Tabelle2[[#This Row],[Zugehörigkeit]],1)="0",RIGHT(Tabelle2[[#This Row],[Zugehörigkeit]],1)="5"),1,0)</f>
        <v>1</v>
      </c>
      <c r="AD23" s="13" t="s">
        <v>82</v>
      </c>
      <c r="AE23" s="13" t="str">
        <f>VLOOKUP(Tabelle2[[#This Row],[Team]],Teams[],2,FALSE)</f>
        <v>Konstruktion/Design</v>
      </c>
      <c r="AF23" s="13" t="s">
        <v>1108</v>
      </c>
      <c r="AG23" s="34">
        <f>VALUE(RIGHT(Tabelle2[[#This Row],[Umfragedauer]],LEN(Tabelle2[[#This Row],[Umfragedauer]])-1))/60</f>
        <v>3.0127314814814812E-2</v>
      </c>
    </row>
    <row r="24" spans="1:33" ht="14.4" hidden="1" x14ac:dyDescent="0.3">
      <c r="A24" s="1">
        <f t="shared" si="1"/>
        <v>21</v>
      </c>
      <c r="B24" s="5">
        <v>21</v>
      </c>
      <c r="C24" s="9">
        <f t="shared" si="2"/>
        <v>21</v>
      </c>
      <c r="D24" s="9" t="str">
        <f t="shared" si="3"/>
        <v>KU-NR 000021</v>
      </c>
      <c r="E24" s="1" t="s">
        <v>647</v>
      </c>
      <c r="F24" s="1">
        <v>21</v>
      </c>
      <c r="G24" s="1" t="s">
        <v>648</v>
      </c>
      <c r="H24" s="1" t="s">
        <v>669</v>
      </c>
      <c r="I24" s="1" t="s">
        <v>12</v>
      </c>
      <c r="K24" s="1" t="s">
        <v>83</v>
      </c>
      <c r="L24" s="1" t="s">
        <v>821</v>
      </c>
      <c r="M24" s="1" t="s">
        <v>948</v>
      </c>
      <c r="N24" s="1" t="s">
        <v>84</v>
      </c>
      <c r="O24" s="1">
        <v>4</v>
      </c>
      <c r="P24" s="1" t="str">
        <f t="shared" si="4"/>
        <v>Turmstraße 4</v>
      </c>
      <c r="Q24" s="1">
        <v>64294</v>
      </c>
      <c r="R24" s="1" t="s">
        <v>22</v>
      </c>
      <c r="S24" s="1" t="s">
        <v>16</v>
      </c>
      <c r="T24" s="3" t="s">
        <v>85</v>
      </c>
      <c r="U24" s="6" t="str">
        <f t="shared" si="5"/>
        <v>+49 6151 852556</v>
      </c>
      <c r="V24" s="6" t="str">
        <f t="shared" si="6"/>
        <v>f.ebert@emailadresse.de</v>
      </c>
      <c r="W24" s="22" t="str">
        <f t="shared" si="0"/>
        <v>mailto:f.ebert@emailadresse.de</v>
      </c>
      <c r="X24" s="29">
        <f>_xlfn.ISOWEEKNUM(Tabelle2[[#This Row],[Geburtstag]])</f>
        <v>41</v>
      </c>
      <c r="Y24" s="26">
        <v>15993</v>
      </c>
      <c r="Z24" s="23">
        <f ca="1">DATEDIF(Tabelle2[[#This Row],[Geburtstag]],TODAY(),"Y")</f>
        <v>77</v>
      </c>
      <c r="AA24" s="18">
        <v>22977</v>
      </c>
      <c r="AB24" s="30">
        <f ca="1">DATEDIF(Tabelle2[[#This Row],[Einstellungsdatum]],TODAY(),"Y")</f>
        <v>57</v>
      </c>
      <c r="AC24" s="23">
        <f ca="1">IF(OR(RIGHT(Tabelle2[[#This Row],[Zugehörigkeit]],1)="0",RIGHT(Tabelle2[[#This Row],[Zugehörigkeit]],1)="5"),1,0)</f>
        <v>0</v>
      </c>
      <c r="AD24" s="13" t="s">
        <v>28</v>
      </c>
      <c r="AE24" s="13" t="str">
        <f>VLOOKUP(Tabelle2[[#This Row],[Team]],Teams[],2,FALSE)</f>
        <v>Produktion</v>
      </c>
      <c r="AF24" s="13" t="s">
        <v>1109</v>
      </c>
      <c r="AG24" s="34">
        <f>VALUE(RIGHT(Tabelle2[[#This Row],[Umfragedauer]],LEN(Tabelle2[[#This Row],[Umfragedauer]])-1))/60</f>
        <v>3.0277777777777778E-2</v>
      </c>
    </row>
    <row r="25" spans="1:33" ht="14.4" hidden="1" x14ac:dyDescent="0.3">
      <c r="A25" s="1">
        <f t="shared" si="1"/>
        <v>22</v>
      </c>
      <c r="B25" s="5">
        <v>22</v>
      </c>
      <c r="C25" s="9">
        <f t="shared" si="2"/>
        <v>22</v>
      </c>
      <c r="D25" s="9" t="str">
        <f t="shared" si="3"/>
        <v>KU-NR 000022</v>
      </c>
      <c r="E25" s="1" t="s">
        <v>647</v>
      </c>
      <c r="F25" s="1">
        <v>22</v>
      </c>
      <c r="G25" s="1" t="s">
        <v>648</v>
      </c>
      <c r="H25" s="1" t="s">
        <v>670</v>
      </c>
      <c r="I25" s="1" t="s">
        <v>19</v>
      </c>
      <c r="J25" s="1" t="s">
        <v>86</v>
      </c>
      <c r="K25" s="1" t="s">
        <v>87</v>
      </c>
      <c r="L25" s="1" t="s">
        <v>822</v>
      </c>
      <c r="M25" s="1" t="s">
        <v>949</v>
      </c>
      <c r="N25" s="1" t="s">
        <v>88</v>
      </c>
      <c r="O25" s="1">
        <v>9</v>
      </c>
      <c r="P25" s="1" t="str">
        <f t="shared" si="4"/>
        <v>Wörthstraße 9</v>
      </c>
      <c r="Q25" s="1">
        <v>60313</v>
      </c>
      <c r="R25" s="1" t="s">
        <v>15</v>
      </c>
      <c r="S25" s="1" t="s">
        <v>16</v>
      </c>
      <c r="T25" s="3" t="s">
        <v>89</v>
      </c>
      <c r="U25" s="6" t="str">
        <f t="shared" si="5"/>
        <v>+49 69 123123</v>
      </c>
      <c r="V25" s="6" t="str">
        <f t="shared" si="6"/>
        <v>m.eichenau@emailadresse.de</v>
      </c>
      <c r="W25" s="22" t="str">
        <f t="shared" si="0"/>
        <v>mailto:m.eichenau@emailadresse.de</v>
      </c>
      <c r="X25" s="29">
        <f>_xlfn.ISOWEEKNUM(Tabelle2[[#This Row],[Geburtstag]])</f>
        <v>24</v>
      </c>
      <c r="Y25" s="26">
        <v>14772</v>
      </c>
      <c r="Z25" s="23">
        <f ca="1">DATEDIF(Tabelle2[[#This Row],[Geburtstag]],TODAY(),"Y")</f>
        <v>80</v>
      </c>
      <c r="AA25" s="18">
        <v>21997</v>
      </c>
      <c r="AB25" s="30">
        <f ca="1">DATEDIF(Tabelle2[[#This Row],[Einstellungsdatum]],TODAY(),"Y")</f>
        <v>60</v>
      </c>
      <c r="AC25" s="23">
        <f ca="1">IF(OR(RIGHT(Tabelle2[[#This Row],[Zugehörigkeit]],1)="0",RIGHT(Tabelle2[[#This Row],[Zugehörigkeit]],1)="5"),1,0)</f>
        <v>1</v>
      </c>
      <c r="AD25" s="13" t="s">
        <v>90</v>
      </c>
      <c r="AE25" s="13" t="str">
        <f>VLOOKUP(Tabelle2[[#This Row],[Team]],Teams[],2,FALSE)</f>
        <v>Leitungen</v>
      </c>
      <c r="AF25" s="13" t="s">
        <v>1110</v>
      </c>
      <c r="AG25" s="34">
        <f>VALUE(RIGHT(Tabelle2[[#This Row],[Umfragedauer]],LEN(Tabelle2[[#This Row],[Umfragedauer]])-1))/60</f>
        <v>3.0150462962962962E-2</v>
      </c>
    </row>
    <row r="26" spans="1:33" ht="14.4" hidden="1" x14ac:dyDescent="0.3">
      <c r="A26" s="1">
        <f t="shared" si="1"/>
        <v>23</v>
      </c>
      <c r="B26" s="5">
        <v>23</v>
      </c>
      <c r="C26" s="9">
        <f t="shared" si="2"/>
        <v>23</v>
      </c>
      <c r="D26" s="9" t="str">
        <f t="shared" si="3"/>
        <v>KU-NR 000023</v>
      </c>
      <c r="E26" s="1" t="s">
        <v>647</v>
      </c>
      <c r="F26" s="1">
        <v>23</v>
      </c>
      <c r="G26" s="1" t="s">
        <v>648</v>
      </c>
      <c r="H26" s="1" t="s">
        <v>671</v>
      </c>
      <c r="I26" s="1" t="s">
        <v>12</v>
      </c>
      <c r="J26" s="1" t="s">
        <v>91</v>
      </c>
      <c r="K26" s="1" t="s">
        <v>92</v>
      </c>
      <c r="L26" s="1" t="s">
        <v>823</v>
      </c>
      <c r="M26" s="1" t="s">
        <v>950</v>
      </c>
      <c r="N26" s="1" t="s">
        <v>646</v>
      </c>
      <c r="O26" s="1">
        <v>47</v>
      </c>
      <c r="P26" s="1" t="str">
        <f t="shared" si="4"/>
        <v>Rolandstraße 47</v>
      </c>
      <c r="Q26" s="1">
        <v>65209</v>
      </c>
      <c r="R26" s="1" t="s">
        <v>71</v>
      </c>
      <c r="S26" s="1" t="s">
        <v>16</v>
      </c>
      <c r="T26" s="3" t="s">
        <v>93</v>
      </c>
      <c r="U26" s="6" t="str">
        <f t="shared" si="5"/>
        <v>+49 611 791348</v>
      </c>
      <c r="V26" s="6" t="str">
        <f t="shared" si="6"/>
        <v>m.eichendorff@emailadresse.de</v>
      </c>
      <c r="W26" s="22" t="str">
        <f t="shared" si="0"/>
        <v>mailto:m.eichendorff@emailadresse.de</v>
      </c>
      <c r="X26" s="29">
        <f>_xlfn.ISOWEEKNUM(Tabelle2[[#This Row],[Geburtstag]])</f>
        <v>47</v>
      </c>
      <c r="Y26" s="26">
        <v>28455</v>
      </c>
      <c r="Z26" s="23">
        <f ca="1">DATEDIF(Tabelle2[[#This Row],[Geburtstag]],TODAY(),"Y")</f>
        <v>42</v>
      </c>
      <c r="AA26" s="18">
        <v>36064</v>
      </c>
      <c r="AB26" s="30">
        <f ca="1">DATEDIF(Tabelle2[[#This Row],[Einstellungsdatum]],TODAY(),"Y")</f>
        <v>22</v>
      </c>
      <c r="AC26" s="23">
        <f ca="1">IF(OR(RIGHT(Tabelle2[[#This Row],[Zugehörigkeit]],1)="0",RIGHT(Tabelle2[[#This Row],[Zugehörigkeit]],1)="5"),1,0)</f>
        <v>0</v>
      </c>
      <c r="AD26" s="13" t="s">
        <v>94</v>
      </c>
      <c r="AE26" s="13" t="str">
        <f>VLOOKUP(Tabelle2[[#This Row],[Team]],Teams[],2,FALSE)</f>
        <v>Leitungen</v>
      </c>
      <c r="AF26" s="13" t="s">
        <v>1111</v>
      </c>
      <c r="AG26" s="34">
        <f>VALUE(RIGHT(Tabelle2[[#This Row],[Umfragedauer]],LEN(Tabelle2[[#This Row],[Umfragedauer]])-1))/60</f>
        <v>3.0092592592592594E-2</v>
      </c>
    </row>
    <row r="27" spans="1:33" ht="14.4" hidden="1" x14ac:dyDescent="0.3">
      <c r="A27" s="1">
        <f t="shared" si="1"/>
        <v>24</v>
      </c>
      <c r="B27" s="5">
        <v>24</v>
      </c>
      <c r="C27" s="9">
        <f t="shared" si="2"/>
        <v>24</v>
      </c>
      <c r="D27" s="9" t="str">
        <f t="shared" si="3"/>
        <v>KU-NR 000024</v>
      </c>
      <c r="E27" s="1" t="s">
        <v>647</v>
      </c>
      <c r="F27" s="1">
        <v>24</v>
      </c>
      <c r="G27" s="1" t="s">
        <v>648</v>
      </c>
      <c r="H27" s="1" t="s">
        <v>672</v>
      </c>
      <c r="I27" s="1" t="s">
        <v>19</v>
      </c>
      <c r="J27" s="1" t="s">
        <v>95</v>
      </c>
      <c r="K27" s="1" t="s">
        <v>96</v>
      </c>
      <c r="L27" s="1" t="s">
        <v>824</v>
      </c>
      <c r="M27" s="1" t="s">
        <v>951</v>
      </c>
      <c r="N27" s="1" t="s">
        <v>97</v>
      </c>
      <c r="O27" s="1">
        <v>12</v>
      </c>
      <c r="P27" s="1" t="str">
        <f t="shared" si="4"/>
        <v>Laurastraße 12</v>
      </c>
      <c r="Q27" s="1">
        <v>60313</v>
      </c>
      <c r="R27" s="1" t="s">
        <v>15</v>
      </c>
      <c r="S27" s="1" t="s">
        <v>16</v>
      </c>
      <c r="T27" s="3" t="s">
        <v>98</v>
      </c>
      <c r="U27" s="6" t="str">
        <f t="shared" si="5"/>
        <v>+49 69 999775</v>
      </c>
      <c r="V27" s="6" t="str">
        <f t="shared" si="6"/>
        <v>t.eichenhoff@emailadresse.de</v>
      </c>
      <c r="W27" s="22" t="str">
        <f t="shared" si="0"/>
        <v>mailto:t.eichenhoff@emailadresse.de</v>
      </c>
      <c r="X27" s="29">
        <f>_xlfn.ISOWEEKNUM(Tabelle2[[#This Row],[Geburtstag]])</f>
        <v>33</v>
      </c>
      <c r="Y27" s="26">
        <v>20681</v>
      </c>
      <c r="Z27" s="23">
        <f ca="1">DATEDIF(Tabelle2[[#This Row],[Geburtstag]],TODAY(),"Y")</f>
        <v>64</v>
      </c>
      <c r="AA27" s="18">
        <v>27489</v>
      </c>
      <c r="AB27" s="30">
        <f ca="1">DATEDIF(Tabelle2[[#This Row],[Einstellungsdatum]],TODAY(),"Y")</f>
        <v>45</v>
      </c>
      <c r="AC27" s="23">
        <f ca="1">IF(OR(RIGHT(Tabelle2[[#This Row],[Zugehörigkeit]],1)="0",RIGHT(Tabelle2[[#This Row],[Zugehörigkeit]],1)="5"),1,0)</f>
        <v>1</v>
      </c>
      <c r="AD27" s="13" t="s">
        <v>99</v>
      </c>
      <c r="AE27" s="13" t="str">
        <f>VLOOKUP(Tabelle2[[#This Row],[Team]],Teams[],2,FALSE)</f>
        <v>Leitungen</v>
      </c>
      <c r="AF27" s="14" t="s">
        <v>1112</v>
      </c>
      <c r="AG27" s="34">
        <f>VALUE(RIGHT(Tabelle2[[#This Row],[Umfragedauer]],LEN(Tabelle2[[#This Row],[Umfragedauer]])-1))/60</f>
        <v>7.1701388888888884E-2</v>
      </c>
    </row>
    <row r="28" spans="1:33" ht="14.4" hidden="1" x14ac:dyDescent="0.3">
      <c r="A28" s="1">
        <f t="shared" si="1"/>
        <v>25</v>
      </c>
      <c r="B28" s="5">
        <v>25</v>
      </c>
      <c r="C28" s="9">
        <f t="shared" si="2"/>
        <v>25</v>
      </c>
      <c r="D28" s="9" t="str">
        <f t="shared" si="3"/>
        <v>KU-NR 000025</v>
      </c>
      <c r="E28" s="1" t="s">
        <v>647</v>
      </c>
      <c r="F28" s="1">
        <v>25</v>
      </c>
      <c r="G28" s="1" t="s">
        <v>648</v>
      </c>
      <c r="H28" s="1" t="s">
        <v>673</v>
      </c>
      <c r="K28" s="1" t="s">
        <v>100</v>
      </c>
      <c r="L28" s="1" t="s">
        <v>825</v>
      </c>
      <c r="M28" s="1" t="s">
        <v>952</v>
      </c>
      <c r="N28" s="1" t="s">
        <v>101</v>
      </c>
      <c r="O28" s="1">
        <v>4</v>
      </c>
      <c r="P28" s="1" t="str">
        <f t="shared" si="4"/>
        <v>Lehmbrink 4</v>
      </c>
      <c r="Q28" s="1">
        <v>55129</v>
      </c>
      <c r="R28" s="1" t="s">
        <v>55</v>
      </c>
      <c r="S28" s="1" t="s">
        <v>16</v>
      </c>
      <c r="T28" s="3" t="s">
        <v>102</v>
      </c>
      <c r="U28" s="6" t="str">
        <f t="shared" si="5"/>
        <v>+49 6131 987111</v>
      </c>
      <c r="V28" s="6" t="str">
        <f t="shared" si="6"/>
        <v>h.elser@emailadresse.de</v>
      </c>
      <c r="W28" s="22" t="str">
        <f t="shared" si="0"/>
        <v>mailto:h.elser@emailadresse.de</v>
      </c>
      <c r="X28" s="29">
        <f>_xlfn.ISOWEEKNUM(Tabelle2[[#This Row],[Geburtstag]])</f>
        <v>3</v>
      </c>
      <c r="Y28" s="26">
        <v>21565</v>
      </c>
      <c r="Z28" s="23">
        <f ca="1">DATEDIF(Tabelle2[[#This Row],[Geburtstag]],TODAY(),"Y")</f>
        <v>61</v>
      </c>
      <c r="AA28" s="18">
        <v>31655</v>
      </c>
      <c r="AB28" s="30">
        <f ca="1">DATEDIF(Tabelle2[[#This Row],[Einstellungsdatum]],TODAY(),"Y")</f>
        <v>34</v>
      </c>
      <c r="AC28" s="23">
        <f ca="1">IF(OR(RIGHT(Tabelle2[[#This Row],[Zugehörigkeit]],1)="0",RIGHT(Tabelle2[[#This Row],[Zugehörigkeit]],1)="5"),1,0)</f>
        <v>0</v>
      </c>
      <c r="AD28" s="13" t="s">
        <v>103</v>
      </c>
      <c r="AE28" s="13" t="str">
        <f>VLOOKUP(Tabelle2[[#This Row],[Team]],Teams[],2,FALSE)</f>
        <v>Produktion</v>
      </c>
      <c r="AF28" s="13" t="s">
        <v>1113</v>
      </c>
      <c r="AG28" s="34">
        <f>VALUE(RIGHT(Tabelle2[[#This Row],[Umfragedauer]],LEN(Tabelle2[[#This Row],[Umfragedauer]])-1))/60</f>
        <v>3.0219907407407407E-2</v>
      </c>
    </row>
    <row r="29" spans="1:33" ht="14.4" hidden="1" x14ac:dyDescent="0.3">
      <c r="A29" s="1">
        <f t="shared" si="1"/>
        <v>26</v>
      </c>
      <c r="B29" s="5">
        <v>26</v>
      </c>
      <c r="C29" s="9">
        <f t="shared" si="2"/>
        <v>26</v>
      </c>
      <c r="D29" s="9" t="str">
        <f t="shared" si="3"/>
        <v>KU-NR 000026</v>
      </c>
      <c r="E29" s="1" t="s">
        <v>647</v>
      </c>
      <c r="F29" s="1">
        <v>26</v>
      </c>
      <c r="G29" s="1" t="s">
        <v>648</v>
      </c>
      <c r="H29" s="1" t="s">
        <v>674</v>
      </c>
      <c r="I29" s="1" t="s">
        <v>12</v>
      </c>
      <c r="K29" s="1" t="s">
        <v>104</v>
      </c>
      <c r="L29" s="1" t="s">
        <v>826</v>
      </c>
      <c r="M29" s="1" t="s">
        <v>953</v>
      </c>
      <c r="N29" s="1" t="s">
        <v>105</v>
      </c>
      <c r="O29" s="1">
        <v>11</v>
      </c>
      <c r="P29" s="1" t="str">
        <f t="shared" si="4"/>
        <v>Ulmenstraße 11</v>
      </c>
      <c r="Q29" s="1">
        <v>60328</v>
      </c>
      <c r="R29" s="1" t="s">
        <v>15</v>
      </c>
      <c r="S29" s="1" t="s">
        <v>16</v>
      </c>
      <c r="T29" s="3" t="s">
        <v>106</v>
      </c>
      <c r="U29" s="6" t="str">
        <f t="shared" si="5"/>
        <v>+49 69 895124</v>
      </c>
      <c r="V29" s="6" t="str">
        <f t="shared" si="6"/>
        <v>a.eppel@emailadresse.de</v>
      </c>
      <c r="W29" s="22" t="str">
        <f t="shared" si="0"/>
        <v>mailto:a.eppel@emailadresse.de</v>
      </c>
      <c r="X29" s="29">
        <f>_xlfn.ISOWEEKNUM(Tabelle2[[#This Row],[Geburtstag]])</f>
        <v>22</v>
      </c>
      <c r="Y29" s="26">
        <v>22795</v>
      </c>
      <c r="Z29" s="23">
        <f ca="1">DATEDIF(Tabelle2[[#This Row],[Geburtstag]],TODAY(),"Y")</f>
        <v>58</v>
      </c>
      <c r="AA29" s="18">
        <v>35203</v>
      </c>
      <c r="AB29" s="30">
        <f ca="1">DATEDIF(Tabelle2[[#This Row],[Einstellungsdatum]],TODAY(),"Y")</f>
        <v>24</v>
      </c>
      <c r="AC29" s="23">
        <f ca="1">IF(OR(RIGHT(Tabelle2[[#This Row],[Zugehörigkeit]],1)="0",RIGHT(Tabelle2[[#This Row],[Zugehörigkeit]],1)="5"),1,0)</f>
        <v>0</v>
      </c>
      <c r="AD29" s="13" t="s">
        <v>65</v>
      </c>
      <c r="AE29" s="13" t="str">
        <f>VLOOKUP(Tabelle2[[#This Row],[Team]],Teams[],2,FALSE)</f>
        <v>Produktion</v>
      </c>
      <c r="AF29" s="13" t="s">
        <v>1114</v>
      </c>
      <c r="AG29" s="34">
        <f>VALUE(RIGHT(Tabelle2[[#This Row],[Umfragedauer]],LEN(Tabelle2[[#This Row],[Umfragedauer]])-1))/60</f>
        <v>3.003472222222222E-2</v>
      </c>
    </row>
    <row r="30" spans="1:33" ht="14.4" hidden="1" x14ac:dyDescent="0.3">
      <c r="A30" s="1">
        <f t="shared" si="1"/>
        <v>27</v>
      </c>
      <c r="B30" s="5">
        <v>27</v>
      </c>
      <c r="C30" s="9">
        <f t="shared" si="2"/>
        <v>27</v>
      </c>
      <c r="D30" s="9" t="str">
        <f t="shared" si="3"/>
        <v>KU-NR 000027</v>
      </c>
      <c r="E30" s="1" t="s">
        <v>647</v>
      </c>
      <c r="F30" s="1">
        <v>27</v>
      </c>
      <c r="G30" s="1" t="s">
        <v>648</v>
      </c>
      <c r="H30" s="1" t="s">
        <v>675</v>
      </c>
      <c r="K30" s="1" t="s">
        <v>107</v>
      </c>
      <c r="L30" s="1" t="s">
        <v>827</v>
      </c>
      <c r="M30" s="1" t="s">
        <v>954</v>
      </c>
      <c r="N30" s="1" t="s">
        <v>108</v>
      </c>
      <c r="O30" s="1">
        <v>41</v>
      </c>
      <c r="P30" s="1" t="str">
        <f t="shared" si="4"/>
        <v>Hunbergstraße 41</v>
      </c>
      <c r="Q30" s="1">
        <v>65209</v>
      </c>
      <c r="R30" s="1" t="s">
        <v>71</v>
      </c>
      <c r="S30" s="1" t="s">
        <v>16</v>
      </c>
      <c r="T30" s="3" t="s">
        <v>109</v>
      </c>
      <c r="U30" s="6" t="str">
        <f t="shared" si="5"/>
        <v>+49 611 743189</v>
      </c>
      <c r="V30" s="6" t="str">
        <f t="shared" si="6"/>
        <v>r.färber@emailadresse.de</v>
      </c>
      <c r="W30" s="22" t="str">
        <f t="shared" si="0"/>
        <v>mailto:r.faerber@emailadresse.de</v>
      </c>
      <c r="X30" s="29">
        <f>_xlfn.ISOWEEKNUM(Tabelle2[[#This Row],[Geburtstag]])</f>
        <v>10</v>
      </c>
      <c r="Y30" s="26">
        <v>20157</v>
      </c>
      <c r="Z30" s="23">
        <f ca="1">DATEDIF(Tabelle2[[#This Row],[Geburtstag]],TODAY(),"Y")</f>
        <v>65</v>
      </c>
      <c r="AA30" s="18">
        <v>27745</v>
      </c>
      <c r="AB30" s="30">
        <f ca="1">DATEDIF(Tabelle2[[#This Row],[Einstellungsdatum]],TODAY(),"Y")</f>
        <v>44</v>
      </c>
      <c r="AC30" s="23">
        <f ca="1">IF(OR(RIGHT(Tabelle2[[#This Row],[Zugehörigkeit]],1)="0",RIGHT(Tabelle2[[#This Row],[Zugehörigkeit]],1)="5"),1,0)</f>
        <v>0</v>
      </c>
      <c r="AD30" s="13" t="s">
        <v>28</v>
      </c>
      <c r="AE30" s="13" t="str">
        <f>VLOOKUP(Tabelle2[[#This Row],[Team]],Teams[],2,FALSE)</f>
        <v>Produktion</v>
      </c>
      <c r="AF30" s="13" t="s">
        <v>1105</v>
      </c>
      <c r="AG30" s="34">
        <f>VALUE(RIGHT(Tabelle2[[#This Row],[Umfragedauer]],LEN(Tabelle2[[#This Row],[Umfragedauer]])-1))/60</f>
        <v>2.9942129629629628E-2</v>
      </c>
    </row>
    <row r="31" spans="1:33" ht="14.4" x14ac:dyDescent="0.3">
      <c r="A31" s="1">
        <f t="shared" si="1"/>
        <v>28</v>
      </c>
      <c r="B31" s="5">
        <v>28</v>
      </c>
      <c r="C31" s="9">
        <f t="shared" si="2"/>
        <v>28</v>
      </c>
      <c r="D31" s="9" t="str">
        <f t="shared" si="3"/>
        <v>KU-NR 000028</v>
      </c>
      <c r="E31" s="1" t="s">
        <v>647</v>
      </c>
      <c r="F31" s="1">
        <v>28</v>
      </c>
      <c r="G31" s="1" t="s">
        <v>648</v>
      </c>
      <c r="H31" s="1" t="s">
        <v>676</v>
      </c>
      <c r="I31" s="1" t="s">
        <v>19</v>
      </c>
      <c r="K31" s="1" t="s">
        <v>110</v>
      </c>
      <c r="L31" s="1" t="s">
        <v>828</v>
      </c>
      <c r="M31" s="1" t="s">
        <v>955</v>
      </c>
      <c r="N31" s="1" t="s">
        <v>111</v>
      </c>
      <c r="O31" s="1">
        <v>7</v>
      </c>
      <c r="P31" s="1" t="str">
        <f t="shared" si="4"/>
        <v>Jungfernweg 7</v>
      </c>
      <c r="Q31" s="1">
        <v>65201</v>
      </c>
      <c r="R31" s="1" t="s">
        <v>71</v>
      </c>
      <c r="S31" s="1" t="s">
        <v>16</v>
      </c>
      <c r="T31" s="3" t="s">
        <v>112</v>
      </c>
      <c r="U31" s="6" t="str">
        <f t="shared" si="5"/>
        <v>+49 611 667777</v>
      </c>
      <c r="V31" s="6" t="str">
        <f t="shared" si="6"/>
        <v>g.faust@emailadresse.de</v>
      </c>
      <c r="W31" s="22" t="str">
        <f t="shared" si="0"/>
        <v>mailto:g.faust@emailadresse.de</v>
      </c>
      <c r="X31" s="29">
        <f>_xlfn.ISOWEEKNUM(Tabelle2[[#This Row],[Geburtstag]])</f>
        <v>28</v>
      </c>
      <c r="Y31" s="26">
        <v>25757</v>
      </c>
      <c r="Z31" s="23">
        <f ca="1">DATEDIF(Tabelle2[[#This Row],[Geburtstag]],TODAY(),"Y")</f>
        <v>50</v>
      </c>
      <c r="AA31" s="18">
        <v>32776</v>
      </c>
      <c r="AB31" s="30">
        <f ca="1">DATEDIF(Tabelle2[[#This Row],[Einstellungsdatum]],TODAY(),"Y")</f>
        <v>31</v>
      </c>
      <c r="AC31" s="23">
        <f ca="1">IF(OR(RIGHT(Tabelle2[[#This Row],[Zugehörigkeit]],1)="0",RIGHT(Tabelle2[[#This Row],[Zugehörigkeit]],1)="5"),1,0)</f>
        <v>0</v>
      </c>
      <c r="AD31" s="13" t="s">
        <v>31</v>
      </c>
      <c r="AE31" s="13" t="str">
        <f>VLOOKUP(Tabelle2[[#This Row],[Team]],Teams[],2,FALSE)</f>
        <v>Produktion</v>
      </c>
      <c r="AF31" s="13" t="s">
        <v>1115</v>
      </c>
      <c r="AG31" s="34">
        <f>VALUE(RIGHT(Tabelle2[[#This Row],[Umfragedauer]],LEN(Tabelle2[[#This Row],[Umfragedauer]])-1))/60</f>
        <v>4.0567129629629627E-2</v>
      </c>
    </row>
    <row r="32" spans="1:33" ht="14.4" hidden="1" x14ac:dyDescent="0.3">
      <c r="A32" s="1">
        <f t="shared" si="1"/>
        <v>29</v>
      </c>
      <c r="B32" s="5">
        <v>29</v>
      </c>
      <c r="C32" s="9">
        <f t="shared" si="2"/>
        <v>29</v>
      </c>
      <c r="D32" s="9" t="str">
        <f t="shared" si="3"/>
        <v>KU-NR 000029</v>
      </c>
      <c r="E32" s="1" t="s">
        <v>647</v>
      </c>
      <c r="F32" s="1">
        <v>29</v>
      </c>
      <c r="G32" s="1" t="s">
        <v>648</v>
      </c>
      <c r="H32" s="1" t="s">
        <v>677</v>
      </c>
      <c r="I32" s="1" t="s">
        <v>19</v>
      </c>
      <c r="K32" s="1" t="s">
        <v>113</v>
      </c>
      <c r="L32" s="1" t="s">
        <v>829</v>
      </c>
      <c r="M32" s="1" t="s">
        <v>956</v>
      </c>
      <c r="N32" s="1" t="s">
        <v>114</v>
      </c>
      <c r="O32" s="1">
        <v>55</v>
      </c>
      <c r="P32" s="1" t="str">
        <f t="shared" si="4"/>
        <v>Dickebankstraße 55</v>
      </c>
      <c r="Q32" s="1">
        <v>65207</v>
      </c>
      <c r="R32" s="1" t="s">
        <v>71</v>
      </c>
      <c r="S32" s="1" t="s">
        <v>16</v>
      </c>
      <c r="T32" s="3" t="s">
        <v>115</v>
      </c>
      <c r="U32" s="6" t="str">
        <f t="shared" si="5"/>
        <v>+49 611 999958</v>
      </c>
      <c r="V32" s="6" t="str">
        <f t="shared" si="6"/>
        <v>s.feldbein@emailadresse.de</v>
      </c>
      <c r="W32" s="22" t="str">
        <f t="shared" si="0"/>
        <v>mailto:s.feldbein@emailadresse.de</v>
      </c>
      <c r="X32" s="29">
        <f>_xlfn.ISOWEEKNUM(Tabelle2[[#This Row],[Geburtstag]])</f>
        <v>3</v>
      </c>
      <c r="Y32" s="26">
        <v>20476</v>
      </c>
      <c r="Z32" s="23">
        <f ca="1">DATEDIF(Tabelle2[[#This Row],[Geburtstag]],TODAY(),"Y")</f>
        <v>64</v>
      </c>
      <c r="AA32" s="18">
        <v>28022</v>
      </c>
      <c r="AB32" s="30">
        <f ca="1">DATEDIF(Tabelle2[[#This Row],[Einstellungsdatum]],TODAY(),"Y")</f>
        <v>44</v>
      </c>
      <c r="AC32" s="23">
        <f ca="1">IF(OR(RIGHT(Tabelle2[[#This Row],[Zugehörigkeit]],1)="0",RIGHT(Tabelle2[[#This Row],[Zugehörigkeit]],1)="5"),1,0)</f>
        <v>0</v>
      </c>
      <c r="AD32" s="13" t="s">
        <v>28</v>
      </c>
      <c r="AE32" s="13" t="str">
        <f>VLOOKUP(Tabelle2[[#This Row],[Team]],Teams[],2,FALSE)</f>
        <v>Produktion</v>
      </c>
      <c r="AF32" s="13" t="s">
        <v>1116</v>
      </c>
      <c r="AG32" s="34">
        <f>VALUE(RIGHT(Tabelle2[[#This Row],[Umfragedauer]],LEN(Tabelle2[[#This Row],[Umfragedauer]])-1))/60</f>
        <v>7.255787037037037E-2</v>
      </c>
    </row>
    <row r="33" spans="1:33" ht="14.4" hidden="1" x14ac:dyDescent="0.3">
      <c r="A33" s="1">
        <f t="shared" si="1"/>
        <v>30</v>
      </c>
      <c r="B33" s="5">
        <v>30</v>
      </c>
      <c r="C33" s="9">
        <f t="shared" si="2"/>
        <v>30</v>
      </c>
      <c r="D33" s="9" t="str">
        <f t="shared" si="3"/>
        <v>KU-NR 000030</v>
      </c>
      <c r="E33" s="1" t="s">
        <v>647</v>
      </c>
      <c r="F33" s="1">
        <v>30</v>
      </c>
      <c r="G33" s="1" t="s">
        <v>648</v>
      </c>
      <c r="H33" s="1" t="s">
        <v>678</v>
      </c>
      <c r="K33" s="1" t="s">
        <v>116</v>
      </c>
      <c r="L33" s="1" t="s">
        <v>830</v>
      </c>
      <c r="M33" s="1" t="s">
        <v>957</v>
      </c>
      <c r="N33" s="1" t="s">
        <v>117</v>
      </c>
      <c r="O33" s="1">
        <v>22</v>
      </c>
      <c r="P33" s="1" t="str">
        <f t="shared" si="4"/>
        <v>Eichendorffstraße 22</v>
      </c>
      <c r="Q33" s="1">
        <v>55125</v>
      </c>
      <c r="R33" s="1" t="s">
        <v>55</v>
      </c>
      <c r="S33" s="1" t="s">
        <v>16</v>
      </c>
      <c r="T33" s="3" t="s">
        <v>118</v>
      </c>
      <c r="U33" s="6" t="str">
        <f t="shared" si="5"/>
        <v>+49 6131 123456</v>
      </c>
      <c r="V33" s="6" t="str">
        <f t="shared" si="6"/>
        <v>j.fellner@emailadresse.de</v>
      </c>
      <c r="W33" s="22" t="str">
        <f t="shared" si="0"/>
        <v>mailto:j.fellner@emailadresse.de</v>
      </c>
      <c r="X33" s="29">
        <f>_xlfn.ISOWEEKNUM(Tabelle2[[#This Row],[Geburtstag]])</f>
        <v>8</v>
      </c>
      <c r="Y33" s="26">
        <v>22697</v>
      </c>
      <c r="Z33" s="23">
        <f ca="1">DATEDIF(Tabelle2[[#This Row],[Geburtstag]],TODAY(),"Y")</f>
        <v>58</v>
      </c>
      <c r="AA33" s="18">
        <v>37450</v>
      </c>
      <c r="AB33" s="30">
        <f ca="1">DATEDIF(Tabelle2[[#This Row],[Einstellungsdatum]],TODAY(),"Y")</f>
        <v>18</v>
      </c>
      <c r="AC33" s="23">
        <f ca="1">IF(OR(RIGHT(Tabelle2[[#This Row],[Zugehörigkeit]],1)="0",RIGHT(Tabelle2[[#This Row],[Zugehörigkeit]],1)="5"),1,0)</f>
        <v>0</v>
      </c>
      <c r="AD33" s="13" t="s">
        <v>119</v>
      </c>
      <c r="AE33" s="13" t="str">
        <f>VLOOKUP(Tabelle2[[#This Row],[Team]],Teams[],2,FALSE)</f>
        <v>Allgemeine Verwaltung</v>
      </c>
      <c r="AF33" s="13" t="s">
        <v>1117</v>
      </c>
      <c r="AG33" s="34">
        <f>VALUE(RIGHT(Tabelle2[[#This Row],[Umfragedauer]],LEN(Tabelle2[[#This Row],[Umfragedauer]])-1))/60</f>
        <v>1.712962962962963E-2</v>
      </c>
    </row>
    <row r="34" spans="1:33" ht="14.4" hidden="1" x14ac:dyDescent="0.3">
      <c r="A34" s="1">
        <f t="shared" si="1"/>
        <v>31</v>
      </c>
      <c r="B34" s="5">
        <v>31</v>
      </c>
      <c r="C34" s="9">
        <f t="shared" si="2"/>
        <v>31</v>
      </c>
      <c r="D34" s="9" t="str">
        <f t="shared" si="3"/>
        <v>KU-NR 000031</v>
      </c>
      <c r="E34" s="1" t="s">
        <v>647</v>
      </c>
      <c r="F34" s="1">
        <v>31</v>
      </c>
      <c r="G34" s="1" t="s">
        <v>648</v>
      </c>
      <c r="H34" s="1" t="s">
        <v>679</v>
      </c>
      <c r="I34" s="1" t="s">
        <v>12</v>
      </c>
      <c r="K34" s="1" t="s">
        <v>120</v>
      </c>
      <c r="L34" s="1" t="s">
        <v>831</v>
      </c>
      <c r="M34" s="1" t="s">
        <v>958</v>
      </c>
      <c r="N34" s="1" t="s">
        <v>121</v>
      </c>
      <c r="O34" s="1">
        <v>64</v>
      </c>
      <c r="P34" s="1" t="str">
        <f t="shared" si="4"/>
        <v>Ohmstraße 64</v>
      </c>
      <c r="Q34" s="1">
        <v>60328</v>
      </c>
      <c r="R34" s="1" t="s">
        <v>15</v>
      </c>
      <c r="S34" s="1" t="s">
        <v>16</v>
      </c>
      <c r="T34" s="3" t="s">
        <v>30</v>
      </c>
      <c r="U34" s="6" t="str">
        <f t="shared" si="5"/>
        <v>+49 69 888881</v>
      </c>
      <c r="V34" s="6" t="str">
        <f t="shared" si="6"/>
        <v>j.fichtenberger@emailadresse.de</v>
      </c>
      <c r="W34" s="22" t="str">
        <f t="shared" si="0"/>
        <v>mailto:j.fichtenberger@emailadresse.de</v>
      </c>
      <c r="X34" s="29">
        <f>_xlfn.ISOWEEKNUM(Tabelle2[[#This Row],[Geburtstag]])</f>
        <v>37</v>
      </c>
      <c r="Y34" s="26">
        <v>23268</v>
      </c>
      <c r="Z34" s="23">
        <f ca="1">DATEDIF(Tabelle2[[#This Row],[Geburtstag]],TODAY(),"Y")</f>
        <v>57</v>
      </c>
      <c r="AA34" s="18">
        <v>33439</v>
      </c>
      <c r="AB34" s="30">
        <f ca="1">DATEDIF(Tabelle2[[#This Row],[Einstellungsdatum]],TODAY(),"Y")</f>
        <v>29</v>
      </c>
      <c r="AC34" s="23">
        <f ca="1">IF(OR(RIGHT(Tabelle2[[#This Row],[Zugehörigkeit]],1)="0",RIGHT(Tabelle2[[#This Row],[Zugehörigkeit]],1)="5"),1,0)</f>
        <v>0</v>
      </c>
      <c r="AD34" s="13" t="s">
        <v>52</v>
      </c>
      <c r="AE34" s="13" t="str">
        <f>VLOOKUP(Tabelle2[[#This Row],[Team]],Teams[],2,FALSE)</f>
        <v>Allgemeine Verwaltung</v>
      </c>
      <c r="AF34" s="13" t="s">
        <v>1098</v>
      </c>
      <c r="AG34" s="34">
        <f>VALUE(RIGHT(Tabelle2[[#This Row],[Umfragedauer]],LEN(Tabelle2[[#This Row],[Umfragedauer]])-1))/60</f>
        <v>3.0104166666666668E-2</v>
      </c>
    </row>
    <row r="35" spans="1:33" ht="14.4" hidden="1" x14ac:dyDescent="0.3">
      <c r="A35" s="1">
        <f t="shared" si="1"/>
        <v>32</v>
      </c>
      <c r="B35" s="5">
        <v>32</v>
      </c>
      <c r="C35" s="9">
        <f t="shared" si="2"/>
        <v>32</v>
      </c>
      <c r="D35" s="9" t="str">
        <f t="shared" si="3"/>
        <v>KU-NR 000032</v>
      </c>
      <c r="E35" s="1" t="s">
        <v>647</v>
      </c>
      <c r="F35" s="1">
        <v>32</v>
      </c>
      <c r="G35" s="1" t="s">
        <v>648</v>
      </c>
      <c r="H35" s="1" t="s">
        <v>680</v>
      </c>
      <c r="I35" s="1" t="s">
        <v>12</v>
      </c>
      <c r="K35" s="1" t="s">
        <v>122</v>
      </c>
      <c r="L35" s="1" t="s">
        <v>832</v>
      </c>
      <c r="M35" s="1" t="s">
        <v>959</v>
      </c>
      <c r="N35" s="1" t="s">
        <v>123</v>
      </c>
      <c r="O35" s="1">
        <v>21</v>
      </c>
      <c r="P35" s="1" t="str">
        <f t="shared" si="4"/>
        <v>Röttgersbankstraße 21</v>
      </c>
      <c r="Q35" s="1">
        <v>65204</v>
      </c>
      <c r="R35" s="1" t="s">
        <v>71</v>
      </c>
      <c r="S35" s="1" t="s">
        <v>16</v>
      </c>
      <c r="T35" s="3" t="s">
        <v>124</v>
      </c>
      <c r="U35" s="6" t="str">
        <f t="shared" si="5"/>
        <v>+49 611 834952</v>
      </c>
      <c r="V35" s="6" t="str">
        <f t="shared" si="6"/>
        <v>m.fissler@emailadresse.de</v>
      </c>
      <c r="W35" s="22" t="str">
        <f t="shared" si="0"/>
        <v>mailto:m.fissler@emailadresse.de</v>
      </c>
      <c r="X35" s="29">
        <f>_xlfn.ISOWEEKNUM(Tabelle2[[#This Row],[Geburtstag]])</f>
        <v>5</v>
      </c>
      <c r="Y35" s="26">
        <v>28156</v>
      </c>
      <c r="Z35" s="23">
        <f ca="1">DATEDIF(Tabelle2[[#This Row],[Geburtstag]],TODAY(),"Y")</f>
        <v>43</v>
      </c>
      <c r="AA35" s="18">
        <v>33926</v>
      </c>
      <c r="AB35" s="30">
        <f ca="1">DATEDIF(Tabelle2[[#This Row],[Einstellungsdatum]],TODAY(),"Y")</f>
        <v>27</v>
      </c>
      <c r="AC35" s="23">
        <f ca="1">IF(OR(RIGHT(Tabelle2[[#This Row],[Zugehörigkeit]],1)="0",RIGHT(Tabelle2[[#This Row],[Zugehörigkeit]],1)="5"),1,0)</f>
        <v>0</v>
      </c>
      <c r="AD35" s="13" t="s">
        <v>28</v>
      </c>
      <c r="AE35" s="13" t="str">
        <f>VLOOKUP(Tabelle2[[#This Row],[Team]],Teams[],2,FALSE)</f>
        <v>Produktion</v>
      </c>
      <c r="AF35" s="13" t="s">
        <v>1118</v>
      </c>
      <c r="AG35" s="34">
        <f>VALUE(RIGHT(Tabelle2[[#This Row],[Umfragedauer]],LEN(Tabelle2[[#This Row],[Umfragedauer]])-1))/60</f>
        <v>6.1076388888888888E-2</v>
      </c>
    </row>
    <row r="36" spans="1:33" ht="14.4" hidden="1" x14ac:dyDescent="0.3">
      <c r="A36" s="1">
        <f t="shared" ref="A36:A67" si="7">A35+1</f>
        <v>33</v>
      </c>
      <c r="B36" s="5">
        <v>33</v>
      </c>
      <c r="C36" s="9">
        <f t="shared" si="2"/>
        <v>33</v>
      </c>
      <c r="D36" s="9" t="str">
        <f t="shared" si="3"/>
        <v>KU-NR 000033</v>
      </c>
      <c r="E36" s="1" t="s">
        <v>647</v>
      </c>
      <c r="F36" s="1">
        <v>33</v>
      </c>
      <c r="G36" s="1" t="s">
        <v>648</v>
      </c>
      <c r="H36" s="1" t="s">
        <v>681</v>
      </c>
      <c r="K36" s="1" t="s">
        <v>125</v>
      </c>
      <c r="L36" s="1" t="s">
        <v>833</v>
      </c>
      <c r="M36" s="1" t="s">
        <v>960</v>
      </c>
      <c r="N36" s="1" t="s">
        <v>126</v>
      </c>
      <c r="O36" s="1">
        <v>6</v>
      </c>
      <c r="P36" s="1" t="str">
        <f t="shared" si="4"/>
        <v>Zietenstraße 6</v>
      </c>
      <c r="Q36" s="1">
        <v>60327</v>
      </c>
      <c r="R36" s="1" t="s">
        <v>15</v>
      </c>
      <c r="S36" s="1" t="s">
        <v>16</v>
      </c>
      <c r="T36" s="3" t="s">
        <v>127</v>
      </c>
      <c r="U36" s="6" t="str">
        <f t="shared" si="5"/>
        <v>+49 69 987789</v>
      </c>
      <c r="V36" s="6" t="str">
        <f t="shared" si="6"/>
        <v>e.fochter@emailadresse.de</v>
      </c>
      <c r="W36" s="22" t="str">
        <f t="shared" ref="W36:W67" si="8">HYPERLINK("mailto:"&amp;SUBSTITUTE(SUBSTITUTE(SUBSTITUTE(SUBSTITUTE(SUBSTITUTE(SUBSTITUTE(SUBSTITUTE(V36,
"ü","ue"),"ö","oe"),"ä","ae"),"Ü","Ue"),"Ö","Oe"),"Ä","Ae"),"ß","ss"))</f>
        <v>mailto:e.fochter@emailadresse.de</v>
      </c>
      <c r="X36" s="29">
        <f>_xlfn.ISOWEEKNUM(Tabelle2[[#This Row],[Geburtstag]])</f>
        <v>30</v>
      </c>
      <c r="Y36" s="26">
        <v>25042</v>
      </c>
      <c r="Z36" s="23">
        <f ca="1">DATEDIF(Tabelle2[[#This Row],[Geburtstag]],TODAY(),"Y")</f>
        <v>52</v>
      </c>
      <c r="AA36" s="18">
        <v>34308</v>
      </c>
      <c r="AB36" s="30">
        <f ca="1">DATEDIF(Tabelle2[[#This Row],[Einstellungsdatum]],TODAY(),"Y")</f>
        <v>26</v>
      </c>
      <c r="AC36" s="23">
        <f ca="1">IF(OR(RIGHT(Tabelle2[[#This Row],[Zugehörigkeit]],1)="0",RIGHT(Tabelle2[[#This Row],[Zugehörigkeit]],1)="5"),1,0)</f>
        <v>0</v>
      </c>
      <c r="AD36" s="13" t="s">
        <v>128</v>
      </c>
      <c r="AE36" s="13" t="str">
        <f>VLOOKUP(Tabelle2[[#This Row],[Team]],Teams[],2,FALSE)</f>
        <v>Einkauf</v>
      </c>
      <c r="AF36" s="13" t="s">
        <v>1119</v>
      </c>
      <c r="AG36" s="34">
        <f>VALUE(RIGHT(Tabelle2[[#This Row],[Umfragedauer]],LEN(Tabelle2[[#This Row],[Umfragedauer]])-1))/60</f>
        <v>5.9756944444444446E-2</v>
      </c>
    </row>
    <row r="37" spans="1:33" ht="14.4" hidden="1" x14ac:dyDescent="0.3">
      <c r="A37" s="1">
        <f t="shared" si="7"/>
        <v>34</v>
      </c>
      <c r="B37" s="5">
        <v>34</v>
      </c>
      <c r="C37" s="9">
        <f t="shared" si="2"/>
        <v>34</v>
      </c>
      <c r="D37" s="9" t="str">
        <f t="shared" si="3"/>
        <v>KU-NR 000034</v>
      </c>
      <c r="E37" s="1" t="s">
        <v>647</v>
      </c>
      <c r="F37" s="1">
        <v>34</v>
      </c>
      <c r="G37" s="1" t="s">
        <v>648</v>
      </c>
      <c r="H37" s="1" t="s">
        <v>682</v>
      </c>
      <c r="K37" s="1" t="s">
        <v>129</v>
      </c>
      <c r="L37" s="1" t="s">
        <v>834</v>
      </c>
      <c r="M37" s="1" t="s">
        <v>854</v>
      </c>
      <c r="N37" s="1" t="s">
        <v>130</v>
      </c>
      <c r="O37" s="1">
        <v>46</v>
      </c>
      <c r="P37" s="1" t="str">
        <f t="shared" si="4"/>
        <v>Gustav-Hegler-Ring 46</v>
      </c>
      <c r="Q37" s="1">
        <v>55299</v>
      </c>
      <c r="R37" s="1" t="s">
        <v>36</v>
      </c>
      <c r="S37" s="1" t="s">
        <v>16</v>
      </c>
      <c r="T37" s="3" t="s">
        <v>131</v>
      </c>
      <c r="U37" s="6" t="str">
        <f t="shared" si="5"/>
        <v>+49 6135 98798</v>
      </c>
      <c r="V37" s="6" t="str">
        <f t="shared" si="6"/>
        <v>l.frank@emailadresse.de</v>
      </c>
      <c r="W37" s="22" t="str">
        <f t="shared" si="8"/>
        <v>mailto:l.frank@emailadresse.de</v>
      </c>
      <c r="X37" s="29">
        <f>_xlfn.ISOWEEKNUM(Tabelle2[[#This Row],[Geburtstag]])</f>
        <v>6</v>
      </c>
      <c r="Y37" s="26">
        <v>21587</v>
      </c>
      <c r="Z37" s="23">
        <f ca="1">DATEDIF(Tabelle2[[#This Row],[Geburtstag]],TODAY(),"Y")</f>
        <v>61</v>
      </c>
      <c r="AA37" s="18">
        <v>37628</v>
      </c>
      <c r="AB37" s="30">
        <f ca="1">DATEDIF(Tabelle2[[#This Row],[Einstellungsdatum]],TODAY(),"Y")</f>
        <v>17</v>
      </c>
      <c r="AC37" s="23">
        <f ca="1">IF(OR(RIGHT(Tabelle2[[#This Row],[Zugehörigkeit]],1)="0",RIGHT(Tabelle2[[#This Row],[Zugehörigkeit]],1)="5"),1,0)</f>
        <v>0</v>
      </c>
      <c r="AD37" s="13" t="s">
        <v>94</v>
      </c>
      <c r="AE37" s="13" t="str">
        <f>VLOOKUP(Tabelle2[[#This Row],[Team]],Teams[],2,FALSE)</f>
        <v>Leitungen</v>
      </c>
      <c r="AF37" s="13" t="s">
        <v>1120</v>
      </c>
      <c r="AG37" s="34">
        <f>VALUE(RIGHT(Tabelle2[[#This Row],[Umfragedauer]],LEN(Tabelle2[[#This Row],[Umfragedauer]])-1))/60</f>
        <v>3.0023148148148149E-2</v>
      </c>
    </row>
    <row r="38" spans="1:33" ht="14.4" hidden="1" x14ac:dyDescent="0.3">
      <c r="A38" s="1">
        <f t="shared" si="7"/>
        <v>35</v>
      </c>
      <c r="B38" s="5">
        <v>35</v>
      </c>
      <c r="C38" s="9">
        <f t="shared" si="2"/>
        <v>35</v>
      </c>
      <c r="D38" s="9" t="str">
        <f t="shared" si="3"/>
        <v>KU-NR 000035</v>
      </c>
      <c r="E38" s="1" t="s">
        <v>647</v>
      </c>
      <c r="F38" s="1">
        <v>35</v>
      </c>
      <c r="G38" s="1" t="s">
        <v>648</v>
      </c>
      <c r="H38" s="1" t="s">
        <v>683</v>
      </c>
      <c r="I38" s="1" t="s">
        <v>12</v>
      </c>
      <c r="K38" s="1" t="s">
        <v>132</v>
      </c>
      <c r="L38" s="1" t="s">
        <v>835</v>
      </c>
      <c r="M38" s="1" t="s">
        <v>961</v>
      </c>
      <c r="N38" s="1" t="s">
        <v>133</v>
      </c>
      <c r="O38" s="1">
        <v>33</v>
      </c>
      <c r="P38" s="1" t="str">
        <f t="shared" si="4"/>
        <v>Von-Waldthausen-Straße 33</v>
      </c>
      <c r="Q38" s="1">
        <v>65205</v>
      </c>
      <c r="R38" s="1" t="s">
        <v>71</v>
      </c>
      <c r="S38" s="1" t="s">
        <v>16</v>
      </c>
      <c r="T38" s="3" t="s">
        <v>134</v>
      </c>
      <c r="U38" s="6" t="str">
        <f t="shared" si="5"/>
        <v>+49 611 825971</v>
      </c>
      <c r="V38" s="6" t="str">
        <f t="shared" si="6"/>
        <v>f.friedrichs@emailadresse.de</v>
      </c>
      <c r="W38" s="22" t="str">
        <f t="shared" si="8"/>
        <v>mailto:f.friedrichs@emailadresse.de</v>
      </c>
      <c r="X38" s="29">
        <f>_xlfn.ISOWEEKNUM(Tabelle2[[#This Row],[Geburtstag]])</f>
        <v>51</v>
      </c>
      <c r="Y38" s="26">
        <v>26289</v>
      </c>
      <c r="Z38" s="23">
        <f ca="1">DATEDIF(Tabelle2[[#This Row],[Geburtstag]],TODAY(),"Y")</f>
        <v>48</v>
      </c>
      <c r="AA38" s="18">
        <v>37437</v>
      </c>
      <c r="AB38" s="30">
        <f ca="1">DATEDIF(Tabelle2[[#This Row],[Einstellungsdatum]],TODAY(),"Y")</f>
        <v>18</v>
      </c>
      <c r="AC38" s="23">
        <f ca="1">IF(OR(RIGHT(Tabelle2[[#This Row],[Zugehörigkeit]],1)="0",RIGHT(Tabelle2[[#This Row],[Zugehörigkeit]],1)="5"),1,0)</f>
        <v>0</v>
      </c>
      <c r="AD38" s="13" t="s">
        <v>18</v>
      </c>
      <c r="AE38" s="13" t="str">
        <f>VLOOKUP(Tabelle2[[#This Row],[Team]],Teams[],2,FALSE)</f>
        <v>Produktion</v>
      </c>
      <c r="AF38" s="13" t="s">
        <v>1121</v>
      </c>
      <c r="AG38" s="34">
        <f>VALUE(RIGHT(Tabelle2[[#This Row],[Umfragedauer]],LEN(Tabelle2[[#This Row],[Umfragedauer]])-1))/60</f>
        <v>6.145833333333333E-2</v>
      </c>
    </row>
    <row r="39" spans="1:33" ht="14.4" hidden="1" x14ac:dyDescent="0.3">
      <c r="A39" s="1">
        <f t="shared" si="7"/>
        <v>36</v>
      </c>
      <c r="B39" s="5">
        <v>36</v>
      </c>
      <c r="C39" s="9">
        <f t="shared" si="2"/>
        <v>36</v>
      </c>
      <c r="D39" s="9" t="str">
        <f t="shared" si="3"/>
        <v>KU-NR 000036</v>
      </c>
      <c r="E39" s="1" t="s">
        <v>647</v>
      </c>
      <c r="F39" s="1">
        <v>36</v>
      </c>
      <c r="G39" s="1" t="s">
        <v>648</v>
      </c>
      <c r="H39" s="1" t="s">
        <v>684</v>
      </c>
      <c r="I39" s="1" t="s">
        <v>12</v>
      </c>
      <c r="K39" s="1" t="s">
        <v>135</v>
      </c>
      <c r="L39" s="1" t="s">
        <v>836</v>
      </c>
      <c r="M39" s="1" t="s">
        <v>962</v>
      </c>
      <c r="N39" s="1" t="s">
        <v>136</v>
      </c>
      <c r="O39" s="1">
        <v>44</v>
      </c>
      <c r="P39" s="1" t="str">
        <f t="shared" si="4"/>
        <v>Jahnstraße 44</v>
      </c>
      <c r="Q39" s="1">
        <v>60310</v>
      </c>
      <c r="R39" s="1" t="s">
        <v>15</v>
      </c>
      <c r="S39" s="1" t="s">
        <v>16</v>
      </c>
      <c r="T39" s="3" t="s">
        <v>137</v>
      </c>
      <c r="U39" s="6" t="str">
        <f t="shared" si="5"/>
        <v>+49 69 235689</v>
      </c>
      <c r="V39" s="6" t="str">
        <f t="shared" si="6"/>
        <v>p.fuchs@emailadresse.de</v>
      </c>
      <c r="W39" s="22" t="str">
        <f t="shared" si="8"/>
        <v>mailto:p.fuchs@emailadresse.de</v>
      </c>
      <c r="X39" s="29">
        <f>_xlfn.ISOWEEKNUM(Tabelle2[[#This Row],[Geburtstag]])</f>
        <v>19</v>
      </c>
      <c r="Y39" s="26">
        <v>18760</v>
      </c>
      <c r="Z39" s="23">
        <f ca="1">DATEDIF(Tabelle2[[#This Row],[Geburtstag]],TODAY(),"Y")</f>
        <v>69</v>
      </c>
      <c r="AA39" s="18">
        <v>29749</v>
      </c>
      <c r="AB39" s="30">
        <f ca="1">DATEDIF(Tabelle2[[#This Row],[Einstellungsdatum]],TODAY(),"Y")</f>
        <v>39</v>
      </c>
      <c r="AC39" s="23">
        <f ca="1">IF(OR(RIGHT(Tabelle2[[#This Row],[Zugehörigkeit]],1)="0",RIGHT(Tabelle2[[#This Row],[Zugehörigkeit]],1)="5"),1,0)</f>
        <v>0</v>
      </c>
      <c r="AD39" s="13" t="s">
        <v>24</v>
      </c>
      <c r="AE39" s="13" t="str">
        <f>VLOOKUP(Tabelle2[[#This Row],[Team]],Teams[],2,FALSE)</f>
        <v>Marketing/Vertrieb</v>
      </c>
      <c r="AF39" s="13" t="s">
        <v>1122</v>
      </c>
      <c r="AG39" s="34">
        <f>VALUE(RIGHT(Tabelle2[[#This Row],[Umfragedauer]],LEN(Tabelle2[[#This Row],[Umfragedauer]])-1))/60</f>
        <v>3.0416666666666665E-2</v>
      </c>
    </row>
    <row r="40" spans="1:33" ht="14.4" hidden="1" x14ac:dyDescent="0.3">
      <c r="A40" s="1">
        <f t="shared" si="7"/>
        <v>37</v>
      </c>
      <c r="B40" s="5">
        <v>37</v>
      </c>
      <c r="C40" s="9">
        <f t="shared" si="2"/>
        <v>37</v>
      </c>
      <c r="D40" s="9" t="str">
        <f t="shared" si="3"/>
        <v>KU-NR 000037</v>
      </c>
      <c r="E40" s="1" t="s">
        <v>647</v>
      </c>
      <c r="F40" s="1">
        <v>37</v>
      </c>
      <c r="G40" s="1" t="s">
        <v>648</v>
      </c>
      <c r="H40" s="1" t="s">
        <v>685</v>
      </c>
      <c r="I40" s="1" t="s">
        <v>19</v>
      </c>
      <c r="K40" s="1" t="s">
        <v>138</v>
      </c>
      <c r="L40" s="1" t="s">
        <v>837</v>
      </c>
      <c r="M40" s="1" t="s">
        <v>963</v>
      </c>
      <c r="N40" s="1" t="s">
        <v>139</v>
      </c>
      <c r="O40" s="1">
        <v>48</v>
      </c>
      <c r="P40" s="1" t="str">
        <f t="shared" si="4"/>
        <v>Ginsterweg 48</v>
      </c>
      <c r="Q40" s="1">
        <v>60312</v>
      </c>
      <c r="R40" s="1" t="s">
        <v>15</v>
      </c>
      <c r="S40" s="1" t="s">
        <v>16</v>
      </c>
      <c r="T40" s="3" t="s">
        <v>140</v>
      </c>
      <c r="U40" s="6" t="str">
        <f t="shared" si="5"/>
        <v>+49 69 854736</v>
      </c>
      <c r="V40" s="6" t="str">
        <f t="shared" si="6"/>
        <v>s.glahn@emailadresse.de</v>
      </c>
      <c r="W40" s="22" t="str">
        <f t="shared" si="8"/>
        <v>mailto:s.glahn@emailadresse.de</v>
      </c>
      <c r="X40" s="29">
        <f>_xlfn.ISOWEEKNUM(Tabelle2[[#This Row],[Geburtstag]])</f>
        <v>30</v>
      </c>
      <c r="Y40" s="26">
        <v>28331</v>
      </c>
      <c r="Z40" s="23">
        <f ca="1">DATEDIF(Tabelle2[[#This Row],[Geburtstag]],TODAY(),"Y")</f>
        <v>43</v>
      </c>
      <c r="AA40" s="18">
        <v>36044</v>
      </c>
      <c r="AB40" s="30">
        <f ca="1">DATEDIF(Tabelle2[[#This Row],[Einstellungsdatum]],TODAY(),"Y")</f>
        <v>22</v>
      </c>
      <c r="AC40" s="23">
        <f ca="1">IF(OR(RIGHT(Tabelle2[[#This Row],[Zugehörigkeit]],1)="0",RIGHT(Tabelle2[[#This Row],[Zugehörigkeit]],1)="5"),1,0)</f>
        <v>0</v>
      </c>
      <c r="AD40" s="13" t="s">
        <v>18</v>
      </c>
      <c r="AE40" s="13" t="str">
        <f>VLOOKUP(Tabelle2[[#This Row],[Team]],Teams[],2,FALSE)</f>
        <v>Produktion</v>
      </c>
      <c r="AF40" s="13" t="s">
        <v>1123</v>
      </c>
      <c r="AG40" s="34">
        <f>VALUE(RIGHT(Tabelle2[[#This Row],[Umfragedauer]],LEN(Tabelle2[[#This Row],[Umfragedauer]])-1))/60</f>
        <v>1.7060185185185185E-2</v>
      </c>
    </row>
    <row r="41" spans="1:33" ht="14.4" hidden="1" x14ac:dyDescent="0.3">
      <c r="A41" s="1">
        <f t="shared" si="7"/>
        <v>38</v>
      </c>
      <c r="B41" s="5">
        <v>38</v>
      </c>
      <c r="C41" s="9">
        <f t="shared" si="2"/>
        <v>38</v>
      </c>
      <c r="D41" s="9" t="str">
        <f t="shared" si="3"/>
        <v>KU-NR 000038</v>
      </c>
      <c r="E41" s="1" t="s">
        <v>647</v>
      </c>
      <c r="F41" s="1">
        <v>38</v>
      </c>
      <c r="G41" s="1" t="s">
        <v>648</v>
      </c>
      <c r="H41" s="1" t="s">
        <v>686</v>
      </c>
      <c r="I41" s="1" t="s">
        <v>19</v>
      </c>
      <c r="K41" s="1" t="s">
        <v>141</v>
      </c>
      <c r="L41" s="1" t="s">
        <v>838</v>
      </c>
      <c r="M41" s="1" t="s">
        <v>964</v>
      </c>
      <c r="N41" s="1" t="s">
        <v>142</v>
      </c>
      <c r="O41" s="1">
        <v>2</v>
      </c>
      <c r="P41" s="1" t="str">
        <f t="shared" si="4"/>
        <v>Rademachers Weg 2</v>
      </c>
      <c r="Q41" s="1">
        <v>65202</v>
      </c>
      <c r="R41" s="1" t="s">
        <v>71</v>
      </c>
      <c r="S41" s="1" t="s">
        <v>16</v>
      </c>
      <c r="T41" s="3" t="s">
        <v>143</v>
      </c>
      <c r="U41" s="6" t="str">
        <f t="shared" si="5"/>
        <v>+49 611 731982</v>
      </c>
      <c r="V41" s="6" t="str">
        <f t="shared" si="6"/>
        <v>c.grabowski@emailadresse.de</v>
      </c>
      <c r="W41" s="22" t="str">
        <f t="shared" si="8"/>
        <v>mailto:c.grabowski@emailadresse.de</v>
      </c>
      <c r="X41" s="29">
        <f>_xlfn.ISOWEEKNUM(Tabelle2[[#This Row],[Geburtstag]])</f>
        <v>47</v>
      </c>
      <c r="Y41" s="26">
        <v>24433</v>
      </c>
      <c r="Z41" s="23">
        <f ca="1">DATEDIF(Tabelle2[[#This Row],[Geburtstag]],TODAY(),"Y")</f>
        <v>53</v>
      </c>
      <c r="AA41" s="18">
        <v>31695</v>
      </c>
      <c r="AB41" s="30">
        <f ca="1">DATEDIF(Tabelle2[[#This Row],[Einstellungsdatum]],TODAY(),"Y")</f>
        <v>34</v>
      </c>
      <c r="AC41" s="23">
        <f ca="1">IF(OR(RIGHT(Tabelle2[[#This Row],[Zugehörigkeit]],1)="0",RIGHT(Tabelle2[[#This Row],[Zugehörigkeit]],1)="5"),1,0)</f>
        <v>0</v>
      </c>
      <c r="AD41" s="13" t="s">
        <v>18</v>
      </c>
      <c r="AE41" s="13" t="str">
        <f>VLOOKUP(Tabelle2[[#This Row],[Team]],Teams[],2,FALSE)</f>
        <v>Produktion</v>
      </c>
      <c r="AF41" s="13" t="s">
        <v>1124</v>
      </c>
      <c r="AG41" s="34">
        <f>VALUE(RIGHT(Tabelle2[[#This Row],[Umfragedauer]],LEN(Tabelle2[[#This Row],[Umfragedauer]])-1))/60</f>
        <v>6.6388888888888886E-2</v>
      </c>
    </row>
    <row r="42" spans="1:33" ht="14.4" hidden="1" x14ac:dyDescent="0.3">
      <c r="A42" s="1">
        <f t="shared" si="7"/>
        <v>39</v>
      </c>
      <c r="B42" s="5">
        <v>39</v>
      </c>
      <c r="C42" s="9">
        <f t="shared" si="2"/>
        <v>39</v>
      </c>
      <c r="D42" s="9" t="str">
        <f t="shared" si="3"/>
        <v>KU-NR 000039</v>
      </c>
      <c r="E42" s="1" t="s">
        <v>647</v>
      </c>
      <c r="F42" s="1">
        <v>39</v>
      </c>
      <c r="G42" s="1" t="s">
        <v>648</v>
      </c>
      <c r="H42" s="1" t="s">
        <v>687</v>
      </c>
      <c r="K42" s="1" t="s">
        <v>144</v>
      </c>
      <c r="L42" s="1" t="s">
        <v>839</v>
      </c>
      <c r="M42" s="1" t="s">
        <v>965</v>
      </c>
      <c r="N42" s="1" t="s">
        <v>145</v>
      </c>
      <c r="O42" s="1">
        <v>19</v>
      </c>
      <c r="P42" s="1" t="str">
        <f t="shared" si="4"/>
        <v>Edmund-Weber-Straße 19</v>
      </c>
      <c r="Q42" s="1">
        <v>55129</v>
      </c>
      <c r="R42" s="1" t="s">
        <v>55</v>
      </c>
      <c r="S42" s="1" t="s">
        <v>16</v>
      </c>
      <c r="T42" s="3" t="s">
        <v>146</v>
      </c>
      <c r="U42" s="6" t="str">
        <f t="shared" si="5"/>
        <v>+49 6131 741741</v>
      </c>
      <c r="V42" s="6" t="str">
        <f t="shared" si="6"/>
        <v>t.graf@emailadresse.de</v>
      </c>
      <c r="W42" s="22" t="str">
        <f t="shared" si="8"/>
        <v>mailto:t.graf@emailadresse.de</v>
      </c>
      <c r="X42" s="29">
        <f>_xlfn.ISOWEEKNUM(Tabelle2[[#This Row],[Geburtstag]])</f>
        <v>40</v>
      </c>
      <c r="Y42" s="26">
        <v>23649</v>
      </c>
      <c r="Z42" s="23">
        <f ca="1">DATEDIF(Tabelle2[[#This Row],[Geburtstag]],TODAY(),"Y")</f>
        <v>56</v>
      </c>
      <c r="AA42" s="18">
        <v>37242</v>
      </c>
      <c r="AB42" s="30">
        <f ca="1">DATEDIF(Tabelle2[[#This Row],[Einstellungsdatum]],TODAY(),"Y")</f>
        <v>18</v>
      </c>
      <c r="AC42" s="23">
        <f ca="1">IF(OR(RIGHT(Tabelle2[[#This Row],[Zugehörigkeit]],1)="0",RIGHT(Tabelle2[[#This Row],[Zugehörigkeit]],1)="5"),1,0)</f>
        <v>0</v>
      </c>
      <c r="AD42" s="13" t="s">
        <v>40</v>
      </c>
      <c r="AE42" s="13" t="str">
        <f>VLOOKUP(Tabelle2[[#This Row],[Team]],Teams[],2,FALSE)</f>
        <v>Marketing/Vertrieb</v>
      </c>
      <c r="AF42" s="13" t="s">
        <v>1125</v>
      </c>
      <c r="AG42" s="34">
        <f>VALUE(RIGHT(Tabelle2[[#This Row],[Umfragedauer]],LEN(Tabelle2[[#This Row],[Umfragedauer]])-1))/60</f>
        <v>9.768518518518518E-2</v>
      </c>
    </row>
    <row r="43" spans="1:33" ht="14.4" hidden="1" x14ac:dyDescent="0.3">
      <c r="A43" s="1">
        <f t="shared" si="7"/>
        <v>40</v>
      </c>
      <c r="B43" s="5">
        <v>40</v>
      </c>
      <c r="C43" s="9">
        <f t="shared" si="2"/>
        <v>40</v>
      </c>
      <c r="D43" s="9" t="str">
        <f t="shared" si="3"/>
        <v>KU-NR 000040</v>
      </c>
      <c r="E43" s="1" t="s">
        <v>647</v>
      </c>
      <c r="F43" s="1">
        <v>40</v>
      </c>
      <c r="G43" s="1" t="s">
        <v>648</v>
      </c>
      <c r="H43" s="1" t="s">
        <v>688</v>
      </c>
      <c r="I43" s="1" t="s">
        <v>19</v>
      </c>
      <c r="K43" s="1" t="s">
        <v>147</v>
      </c>
      <c r="L43" s="1" t="s">
        <v>840</v>
      </c>
      <c r="M43" s="1" t="s">
        <v>966</v>
      </c>
      <c r="N43" s="1" t="s">
        <v>148</v>
      </c>
      <c r="O43" s="1">
        <v>59</v>
      </c>
      <c r="P43" s="1" t="str">
        <f t="shared" si="4"/>
        <v>Verbindungsstraße 59</v>
      </c>
      <c r="Q43" s="1">
        <v>60310</v>
      </c>
      <c r="R43" s="1" t="s">
        <v>15</v>
      </c>
      <c r="S43" s="1" t="s">
        <v>16</v>
      </c>
      <c r="T43" s="3" t="s">
        <v>149</v>
      </c>
      <c r="U43" s="6" t="str">
        <f t="shared" si="5"/>
        <v>+49 69 9876543</v>
      </c>
      <c r="V43" s="6" t="str">
        <f t="shared" si="6"/>
        <v>d.grüner@emailadresse.de</v>
      </c>
      <c r="W43" s="22" t="str">
        <f t="shared" si="8"/>
        <v>mailto:d.gruener@emailadresse.de</v>
      </c>
      <c r="X43" s="29">
        <f>_xlfn.ISOWEEKNUM(Tabelle2[[#This Row],[Geburtstag]])</f>
        <v>10</v>
      </c>
      <c r="Y43" s="26">
        <v>26001</v>
      </c>
      <c r="Z43" s="23">
        <f ca="1">DATEDIF(Tabelle2[[#This Row],[Geburtstag]],TODAY(),"Y")</f>
        <v>49</v>
      </c>
      <c r="AA43" s="18">
        <v>33452</v>
      </c>
      <c r="AB43" s="30">
        <f ca="1">DATEDIF(Tabelle2[[#This Row],[Einstellungsdatum]],TODAY(),"Y")</f>
        <v>29</v>
      </c>
      <c r="AC43" s="23">
        <f ca="1">IF(OR(RIGHT(Tabelle2[[#This Row],[Zugehörigkeit]],1)="0",RIGHT(Tabelle2[[#This Row],[Zugehörigkeit]],1)="5"),1,0)</f>
        <v>0</v>
      </c>
      <c r="AD43" s="13" t="s">
        <v>52</v>
      </c>
      <c r="AE43" s="13" t="str">
        <f>VLOOKUP(Tabelle2[[#This Row],[Team]],Teams[],2,FALSE)</f>
        <v>Allgemeine Verwaltung</v>
      </c>
      <c r="AF43" s="13" t="s">
        <v>1126</v>
      </c>
      <c r="AG43" s="34">
        <f>VALUE(RIGHT(Tabelle2[[#This Row],[Umfragedauer]],LEN(Tabelle2[[#This Row],[Umfragedauer]])-1))/60</f>
        <v>7.076388888888889E-2</v>
      </c>
    </row>
    <row r="44" spans="1:33" ht="14.4" hidden="1" x14ac:dyDescent="0.3">
      <c r="A44" s="1">
        <f t="shared" si="7"/>
        <v>41</v>
      </c>
      <c r="B44" s="5">
        <v>41</v>
      </c>
      <c r="C44" s="9">
        <f t="shared" si="2"/>
        <v>41</v>
      </c>
      <c r="D44" s="9" t="str">
        <f t="shared" si="3"/>
        <v>KU-NR 000041</v>
      </c>
      <c r="E44" s="1" t="s">
        <v>647</v>
      </c>
      <c r="F44" s="1">
        <v>41</v>
      </c>
      <c r="G44" s="1" t="s">
        <v>648</v>
      </c>
      <c r="H44" s="1" t="s">
        <v>689</v>
      </c>
      <c r="K44" s="1" t="s">
        <v>150</v>
      </c>
      <c r="L44" s="1" t="s">
        <v>841</v>
      </c>
      <c r="M44" s="1" t="s">
        <v>966</v>
      </c>
      <c r="N44" s="1" t="s">
        <v>151</v>
      </c>
      <c r="O44" s="1">
        <v>10</v>
      </c>
      <c r="P44" s="1" t="str">
        <f t="shared" si="4"/>
        <v>Wilhelm-Meyer-Straße 10</v>
      </c>
      <c r="Q44" s="1">
        <v>55125</v>
      </c>
      <c r="R44" s="1" t="s">
        <v>55</v>
      </c>
      <c r="S44" s="1" t="s">
        <v>16</v>
      </c>
      <c r="T44" s="3" t="s">
        <v>152</v>
      </c>
      <c r="U44" s="6" t="str">
        <f t="shared" si="5"/>
        <v>+49 6131 987156</v>
      </c>
      <c r="V44" s="6" t="str">
        <f t="shared" si="6"/>
        <v>k.grüner@emailadresse.de</v>
      </c>
      <c r="W44" s="22" t="str">
        <f t="shared" si="8"/>
        <v>mailto:k.gruener@emailadresse.de</v>
      </c>
      <c r="X44" s="29">
        <f>_xlfn.ISOWEEKNUM(Tabelle2[[#This Row],[Geburtstag]])</f>
        <v>41</v>
      </c>
      <c r="Y44" s="26">
        <v>29138</v>
      </c>
      <c r="Z44" s="23">
        <f ca="1">DATEDIF(Tabelle2[[#This Row],[Geburtstag]],TODAY(),"Y")</f>
        <v>41</v>
      </c>
      <c r="AA44" s="18">
        <v>36705</v>
      </c>
      <c r="AB44" s="30">
        <f ca="1">DATEDIF(Tabelle2[[#This Row],[Einstellungsdatum]],TODAY(),"Y")</f>
        <v>20</v>
      </c>
      <c r="AC44" s="23">
        <f ca="1">IF(OR(RIGHT(Tabelle2[[#This Row],[Zugehörigkeit]],1)="0",RIGHT(Tabelle2[[#This Row],[Zugehörigkeit]],1)="5"),1,0)</f>
        <v>1</v>
      </c>
      <c r="AD44" s="13" t="s">
        <v>103</v>
      </c>
      <c r="AE44" s="13" t="str">
        <f>VLOOKUP(Tabelle2[[#This Row],[Team]],Teams[],2,FALSE)</f>
        <v>Produktion</v>
      </c>
      <c r="AF44" s="13" t="s">
        <v>1127</v>
      </c>
      <c r="AG44" s="34">
        <f>VALUE(RIGHT(Tabelle2[[#This Row],[Umfragedauer]],LEN(Tabelle2[[#This Row],[Umfragedauer]])-1))/60</f>
        <v>6.7916666666666667E-2</v>
      </c>
    </row>
    <row r="45" spans="1:33" ht="14.4" hidden="1" x14ac:dyDescent="0.3">
      <c r="A45" s="1">
        <f t="shared" si="7"/>
        <v>42</v>
      </c>
      <c r="B45" s="5">
        <v>42</v>
      </c>
      <c r="C45" s="9">
        <f t="shared" si="2"/>
        <v>42</v>
      </c>
      <c r="D45" s="9" t="str">
        <f t="shared" si="3"/>
        <v>KU-NR 000042</v>
      </c>
      <c r="E45" s="1" t="s">
        <v>647</v>
      </c>
      <c r="F45" s="1">
        <v>42</v>
      </c>
      <c r="G45" s="1" t="s">
        <v>648</v>
      </c>
      <c r="H45" s="1" t="s">
        <v>690</v>
      </c>
      <c r="I45" s="1" t="s">
        <v>12</v>
      </c>
      <c r="K45" s="1" t="s">
        <v>153</v>
      </c>
      <c r="L45" s="1" t="s">
        <v>842</v>
      </c>
      <c r="M45" s="1" t="s">
        <v>967</v>
      </c>
      <c r="N45" s="1" t="s">
        <v>154</v>
      </c>
      <c r="O45" s="1">
        <v>1</v>
      </c>
      <c r="P45" s="1" t="str">
        <f t="shared" si="4"/>
        <v>Ostbachtal 1</v>
      </c>
      <c r="Q45" s="1">
        <v>60310</v>
      </c>
      <c r="R45" s="1" t="s">
        <v>15</v>
      </c>
      <c r="S45" s="1" t="s">
        <v>16</v>
      </c>
      <c r="T45" s="3" t="s">
        <v>155</v>
      </c>
      <c r="U45" s="6" t="str">
        <f t="shared" si="5"/>
        <v>+49 69 883333</v>
      </c>
      <c r="V45" s="6" t="str">
        <f t="shared" si="6"/>
        <v>s.guth@emailadresse.de</v>
      </c>
      <c r="W45" s="22" t="str">
        <f t="shared" si="8"/>
        <v>mailto:s.guth@emailadresse.de</v>
      </c>
      <c r="X45" s="29">
        <f>_xlfn.ISOWEEKNUM(Tabelle2[[#This Row],[Geburtstag]])</f>
        <v>22</v>
      </c>
      <c r="Y45" s="26">
        <v>18416</v>
      </c>
      <c r="Z45" s="23">
        <f ca="1">DATEDIF(Tabelle2[[#This Row],[Geburtstag]],TODAY(),"Y")</f>
        <v>70</v>
      </c>
      <c r="AA45" s="18">
        <v>25312</v>
      </c>
      <c r="AB45" s="30">
        <f ca="1">DATEDIF(Tabelle2[[#This Row],[Einstellungsdatum]],TODAY(),"Y")</f>
        <v>51</v>
      </c>
      <c r="AC45" s="23">
        <f ca="1">IF(OR(RIGHT(Tabelle2[[#This Row],[Zugehörigkeit]],1)="0",RIGHT(Tabelle2[[#This Row],[Zugehörigkeit]],1)="5"),1,0)</f>
        <v>0</v>
      </c>
      <c r="AD45" s="13" t="s">
        <v>65</v>
      </c>
      <c r="AE45" s="13" t="str">
        <f>VLOOKUP(Tabelle2[[#This Row],[Team]],Teams[],2,FALSE)</f>
        <v>Produktion</v>
      </c>
      <c r="AF45" s="13" t="s">
        <v>1128</v>
      </c>
      <c r="AG45" s="34">
        <f>VALUE(RIGHT(Tabelle2[[#This Row],[Umfragedauer]],LEN(Tabelle2[[#This Row],[Umfragedauer]])-1))/60</f>
        <v>6.6979166666666659E-2</v>
      </c>
    </row>
    <row r="46" spans="1:33" ht="14.4" hidden="1" x14ac:dyDescent="0.3">
      <c r="A46" s="1">
        <f t="shared" si="7"/>
        <v>43</v>
      </c>
      <c r="B46" s="5">
        <v>43</v>
      </c>
      <c r="C46" s="9">
        <f t="shared" si="2"/>
        <v>43</v>
      </c>
      <c r="D46" s="9" t="str">
        <f t="shared" si="3"/>
        <v>KU-NR 000043</v>
      </c>
      <c r="E46" s="1" t="s">
        <v>647</v>
      </c>
      <c r="F46" s="1">
        <v>43</v>
      </c>
      <c r="G46" s="1" t="s">
        <v>648</v>
      </c>
      <c r="H46" s="1" t="s">
        <v>691</v>
      </c>
      <c r="I46" s="1" t="s">
        <v>12</v>
      </c>
      <c r="K46" s="1" t="s">
        <v>156</v>
      </c>
      <c r="L46" s="1" t="s">
        <v>843</v>
      </c>
      <c r="M46" s="1" t="s">
        <v>968</v>
      </c>
      <c r="N46" s="1" t="s">
        <v>157</v>
      </c>
      <c r="O46" s="1">
        <v>6</v>
      </c>
      <c r="P46" s="1" t="str">
        <f t="shared" si="4"/>
        <v>Ilseder Straße 6</v>
      </c>
      <c r="Q46" s="1">
        <v>55122</v>
      </c>
      <c r="R46" s="1" t="s">
        <v>55</v>
      </c>
      <c r="S46" s="1" t="s">
        <v>16</v>
      </c>
      <c r="T46" s="3" t="s">
        <v>158</v>
      </c>
      <c r="U46" s="6" t="str">
        <f t="shared" si="5"/>
        <v>+49 6131 774122</v>
      </c>
      <c r="V46" s="6" t="str">
        <f t="shared" si="6"/>
        <v>b.haase@emailadresse.de</v>
      </c>
      <c r="W46" s="22" t="str">
        <f t="shared" si="8"/>
        <v>mailto:b.haase@emailadresse.de</v>
      </c>
      <c r="X46" s="29">
        <f>_xlfn.ISOWEEKNUM(Tabelle2[[#This Row],[Geburtstag]])</f>
        <v>29</v>
      </c>
      <c r="Y46" s="26">
        <v>22843</v>
      </c>
      <c r="Z46" s="23">
        <f ca="1">DATEDIF(Tabelle2[[#This Row],[Geburtstag]],TODAY(),"Y")</f>
        <v>58</v>
      </c>
      <c r="AA46" s="18">
        <v>34992</v>
      </c>
      <c r="AB46" s="30">
        <f ca="1">DATEDIF(Tabelle2[[#This Row],[Einstellungsdatum]],TODAY(),"Y")</f>
        <v>25</v>
      </c>
      <c r="AC46" s="23">
        <f ca="1">IF(OR(RIGHT(Tabelle2[[#This Row],[Zugehörigkeit]],1)="0",RIGHT(Tabelle2[[#This Row],[Zugehörigkeit]],1)="5"),1,0)</f>
        <v>1</v>
      </c>
      <c r="AD46" s="13" t="s">
        <v>78</v>
      </c>
      <c r="AE46" s="13" t="str">
        <f>VLOOKUP(Tabelle2[[#This Row],[Team]],Teams[],2,FALSE)</f>
        <v>Konstruktion/Design</v>
      </c>
      <c r="AF46" s="13" t="s">
        <v>1129</v>
      </c>
      <c r="AG46" s="34">
        <f>VALUE(RIGHT(Tabelle2[[#This Row],[Umfragedauer]],LEN(Tabelle2[[#This Row],[Umfragedauer]])-1))/60</f>
        <v>0.13472222222222224</v>
      </c>
    </row>
    <row r="47" spans="1:33" ht="14.4" x14ac:dyDescent="0.3">
      <c r="A47" s="1">
        <f t="shared" si="7"/>
        <v>44</v>
      </c>
      <c r="B47" s="5">
        <v>44</v>
      </c>
      <c r="C47" s="9">
        <f t="shared" si="2"/>
        <v>44</v>
      </c>
      <c r="D47" s="9" t="str">
        <f t="shared" si="3"/>
        <v>KU-NR 000044</v>
      </c>
      <c r="E47" s="1" t="s">
        <v>647</v>
      </c>
      <c r="F47" s="1">
        <v>44</v>
      </c>
      <c r="G47" s="1" t="s">
        <v>648</v>
      </c>
      <c r="H47" s="1" t="s">
        <v>692</v>
      </c>
      <c r="I47" s="1" t="s">
        <v>19</v>
      </c>
      <c r="K47" s="1" t="s">
        <v>159</v>
      </c>
      <c r="L47" s="1" t="s">
        <v>844</v>
      </c>
      <c r="M47" s="1" t="s">
        <v>969</v>
      </c>
      <c r="N47" s="1" t="s">
        <v>160</v>
      </c>
      <c r="O47" s="1">
        <v>51</v>
      </c>
      <c r="P47" s="1" t="str">
        <f t="shared" si="4"/>
        <v>Saarstraße 51</v>
      </c>
      <c r="Q47" s="1">
        <v>60315</v>
      </c>
      <c r="R47" s="1" t="s">
        <v>15</v>
      </c>
      <c r="S47" s="1" t="s">
        <v>16</v>
      </c>
      <c r="T47" s="3" t="s">
        <v>161</v>
      </c>
      <c r="U47" s="6" t="str">
        <f t="shared" si="5"/>
        <v>+49 69 555321</v>
      </c>
      <c r="V47" s="6" t="str">
        <f t="shared" si="6"/>
        <v>i.hallenbacher@emailadresse.de</v>
      </c>
      <c r="W47" s="22" t="str">
        <f t="shared" si="8"/>
        <v>mailto:i.hallenbacher@emailadresse.de</v>
      </c>
      <c r="X47" s="29">
        <f>_xlfn.ISOWEEKNUM(Tabelle2[[#This Row],[Geburtstag]])</f>
        <v>30</v>
      </c>
      <c r="Y47" s="26">
        <v>22853</v>
      </c>
      <c r="Z47" s="23">
        <f ca="1">DATEDIF(Tabelle2[[#This Row],[Geburtstag]],TODAY(),"Y")</f>
        <v>58</v>
      </c>
      <c r="AA47" s="18">
        <v>30856</v>
      </c>
      <c r="AB47" s="30">
        <f ca="1">DATEDIF(Tabelle2[[#This Row],[Einstellungsdatum]],TODAY(),"Y")</f>
        <v>36</v>
      </c>
      <c r="AC47" s="23">
        <f ca="1">IF(OR(RIGHT(Tabelle2[[#This Row],[Zugehörigkeit]],1)="0",RIGHT(Tabelle2[[#This Row],[Zugehörigkeit]],1)="5"),1,0)</f>
        <v>0</v>
      </c>
      <c r="AD47" s="13" t="s">
        <v>31</v>
      </c>
      <c r="AE47" s="13" t="str">
        <f>VLOOKUP(Tabelle2[[#This Row],[Team]],Teams[],2,FALSE)</f>
        <v>Produktion</v>
      </c>
      <c r="AF47" s="13" t="s">
        <v>1130</v>
      </c>
      <c r="AG47" s="34">
        <f>VALUE(RIGHT(Tabelle2[[#This Row],[Umfragedauer]],LEN(Tabelle2[[#This Row],[Umfragedauer]])-1))/60</f>
        <v>6.1273148148148146E-2</v>
      </c>
    </row>
    <row r="48" spans="1:33" ht="14.4" hidden="1" x14ac:dyDescent="0.3">
      <c r="A48" s="1">
        <f t="shared" si="7"/>
        <v>45</v>
      </c>
      <c r="B48" s="5">
        <v>45</v>
      </c>
      <c r="C48" s="9">
        <f t="shared" si="2"/>
        <v>45</v>
      </c>
      <c r="D48" s="9" t="str">
        <f t="shared" si="3"/>
        <v>KU-NR 000045</v>
      </c>
      <c r="E48" s="1" t="s">
        <v>647</v>
      </c>
      <c r="F48" s="1">
        <v>45</v>
      </c>
      <c r="G48" s="1" t="s">
        <v>648</v>
      </c>
      <c r="H48" s="1" t="s">
        <v>693</v>
      </c>
      <c r="I48" s="1" t="s">
        <v>19</v>
      </c>
      <c r="K48" s="1" t="s">
        <v>162</v>
      </c>
      <c r="L48" s="1" t="s">
        <v>845</v>
      </c>
      <c r="M48" s="1" t="s">
        <v>970</v>
      </c>
      <c r="N48" s="1" t="s">
        <v>163</v>
      </c>
      <c r="O48" s="1">
        <v>54</v>
      </c>
      <c r="P48" s="1" t="str">
        <f t="shared" si="4"/>
        <v>Jägerstraße 54</v>
      </c>
      <c r="Q48" s="1">
        <v>55129</v>
      </c>
      <c r="R48" s="1" t="s">
        <v>55</v>
      </c>
      <c r="S48" s="1" t="s">
        <v>16</v>
      </c>
      <c r="T48" s="3" t="s">
        <v>164</v>
      </c>
      <c r="U48" s="6" t="str">
        <f t="shared" si="5"/>
        <v>+49 6131 777412</v>
      </c>
      <c r="V48" s="6" t="str">
        <f t="shared" si="6"/>
        <v>a.haller@emailadresse.de</v>
      </c>
      <c r="W48" s="22" t="str">
        <f t="shared" si="8"/>
        <v>mailto:a.haller@emailadresse.de</v>
      </c>
      <c r="X48" s="29">
        <f>_xlfn.ISOWEEKNUM(Tabelle2[[#This Row],[Geburtstag]])</f>
        <v>26</v>
      </c>
      <c r="Y48" s="26">
        <v>24290</v>
      </c>
      <c r="Z48" s="23">
        <f ca="1">DATEDIF(Tabelle2[[#This Row],[Geburtstag]],TODAY(),"Y")</f>
        <v>54</v>
      </c>
      <c r="AA48" s="18">
        <v>32175</v>
      </c>
      <c r="AB48" s="30">
        <f ca="1">DATEDIF(Tabelle2[[#This Row],[Einstellungsdatum]],TODAY(),"Y")</f>
        <v>32</v>
      </c>
      <c r="AC48" s="23">
        <f ca="1">IF(OR(RIGHT(Tabelle2[[#This Row],[Zugehörigkeit]],1)="0",RIGHT(Tabelle2[[#This Row],[Zugehörigkeit]],1)="5"),1,0)</f>
        <v>0</v>
      </c>
      <c r="AD48" s="13" t="s">
        <v>28</v>
      </c>
      <c r="AE48" s="13" t="str">
        <f>VLOOKUP(Tabelle2[[#This Row],[Team]],Teams[],2,FALSE)</f>
        <v>Produktion</v>
      </c>
      <c r="AF48" s="13" t="s">
        <v>1131</v>
      </c>
      <c r="AG48" s="34">
        <f>VALUE(RIGHT(Tabelle2[[#This Row],[Umfragedauer]],LEN(Tabelle2[[#This Row],[Umfragedauer]])-1))/60</f>
        <v>6.2164351851851853E-2</v>
      </c>
    </row>
    <row r="49" spans="1:33" ht="14.4" x14ac:dyDescent="0.3">
      <c r="A49" s="1">
        <f t="shared" si="7"/>
        <v>46</v>
      </c>
      <c r="B49" s="5">
        <v>46</v>
      </c>
      <c r="C49" s="9">
        <f t="shared" si="2"/>
        <v>46</v>
      </c>
      <c r="D49" s="9" t="str">
        <f t="shared" si="3"/>
        <v>KU-NR 000046</v>
      </c>
      <c r="E49" s="1" t="s">
        <v>647</v>
      </c>
      <c r="F49" s="1">
        <v>46</v>
      </c>
      <c r="G49" s="1" t="s">
        <v>648</v>
      </c>
      <c r="H49" s="1" t="s">
        <v>694</v>
      </c>
      <c r="I49" s="1" t="s">
        <v>19</v>
      </c>
      <c r="K49" s="1" t="s">
        <v>165</v>
      </c>
      <c r="L49" s="1" t="s">
        <v>846</v>
      </c>
      <c r="M49" s="1" t="s">
        <v>971</v>
      </c>
      <c r="N49" s="1" t="s">
        <v>166</v>
      </c>
      <c r="O49" s="1">
        <v>22</v>
      </c>
      <c r="P49" s="1" t="str">
        <f t="shared" si="4"/>
        <v>Steinplatz 22</v>
      </c>
      <c r="Q49" s="1">
        <v>60314</v>
      </c>
      <c r="R49" s="1" t="s">
        <v>15</v>
      </c>
      <c r="S49" s="1" t="s">
        <v>16</v>
      </c>
      <c r="T49" s="3" t="s">
        <v>167</v>
      </c>
      <c r="U49" s="6" t="str">
        <f t="shared" si="5"/>
        <v>+49 69 444226</v>
      </c>
      <c r="V49" s="6" t="str">
        <f t="shared" si="6"/>
        <v>h.hamburg@emailadresse.de</v>
      </c>
      <c r="W49" s="22" t="str">
        <f t="shared" si="8"/>
        <v>mailto:h.hamburg@emailadresse.de</v>
      </c>
      <c r="X49" s="29">
        <f>_xlfn.ISOWEEKNUM(Tabelle2[[#This Row],[Geburtstag]])</f>
        <v>2</v>
      </c>
      <c r="Y49" s="26">
        <v>24121</v>
      </c>
      <c r="Z49" s="23">
        <f ca="1">DATEDIF(Tabelle2[[#This Row],[Geburtstag]],TODAY(),"Y")</f>
        <v>54</v>
      </c>
      <c r="AA49" s="18">
        <v>33552</v>
      </c>
      <c r="AB49" s="30">
        <f ca="1">DATEDIF(Tabelle2[[#This Row],[Einstellungsdatum]],TODAY(),"Y")</f>
        <v>28</v>
      </c>
      <c r="AC49" s="23">
        <f ca="1">IF(OR(RIGHT(Tabelle2[[#This Row],[Zugehörigkeit]],1)="0",RIGHT(Tabelle2[[#This Row],[Zugehörigkeit]],1)="5"),1,0)</f>
        <v>0</v>
      </c>
      <c r="AD49" s="13" t="s">
        <v>31</v>
      </c>
      <c r="AE49" s="13" t="str">
        <f>VLOOKUP(Tabelle2[[#This Row],[Team]],Teams[],2,FALSE)</f>
        <v>Produktion</v>
      </c>
      <c r="AF49" s="13" t="s">
        <v>1132</v>
      </c>
      <c r="AG49" s="34">
        <f>VALUE(RIGHT(Tabelle2[[#This Row],[Umfragedauer]],LEN(Tabelle2[[#This Row],[Umfragedauer]])-1))/60</f>
        <v>6.25E-2</v>
      </c>
    </row>
    <row r="50" spans="1:33" ht="14.4" hidden="1" x14ac:dyDescent="0.3">
      <c r="A50" s="1">
        <f t="shared" si="7"/>
        <v>47</v>
      </c>
      <c r="B50" s="5">
        <v>47</v>
      </c>
      <c r="C50" s="9">
        <f t="shared" si="2"/>
        <v>47</v>
      </c>
      <c r="D50" s="9" t="str">
        <f t="shared" si="3"/>
        <v>KU-NR 000047</v>
      </c>
      <c r="E50" s="1" t="s">
        <v>647</v>
      </c>
      <c r="F50" s="1">
        <v>47</v>
      </c>
      <c r="G50" s="1" t="s">
        <v>648</v>
      </c>
      <c r="H50" s="1" t="s">
        <v>695</v>
      </c>
      <c r="I50" s="1" t="s">
        <v>12</v>
      </c>
      <c r="K50" s="1" t="s">
        <v>168</v>
      </c>
      <c r="L50" s="1" t="s">
        <v>834</v>
      </c>
      <c r="M50" s="1" t="s">
        <v>972</v>
      </c>
      <c r="N50" s="1" t="s">
        <v>169</v>
      </c>
      <c r="O50" s="1">
        <v>21</v>
      </c>
      <c r="P50" s="1" t="str">
        <f t="shared" si="4"/>
        <v>Angelikastraße 21</v>
      </c>
      <c r="Q50" s="1">
        <v>60321</v>
      </c>
      <c r="R50" s="1" t="s">
        <v>15</v>
      </c>
      <c r="S50" s="1" t="s">
        <v>16</v>
      </c>
      <c r="T50" s="3" t="s">
        <v>170</v>
      </c>
      <c r="U50" s="6" t="str">
        <f t="shared" si="5"/>
        <v>+49 69 365998</v>
      </c>
      <c r="V50" s="6" t="str">
        <f t="shared" si="6"/>
        <v>l.hauenstein@emailadresse.de</v>
      </c>
      <c r="W50" s="22" t="str">
        <f t="shared" si="8"/>
        <v>mailto:l.hauenstein@emailadresse.de</v>
      </c>
      <c r="X50" s="29">
        <f>_xlfn.ISOWEEKNUM(Tabelle2[[#This Row],[Geburtstag]])</f>
        <v>36</v>
      </c>
      <c r="Y50" s="26">
        <v>24360</v>
      </c>
      <c r="Z50" s="23">
        <f ca="1">DATEDIF(Tabelle2[[#This Row],[Geburtstag]],TODAY(),"Y")</f>
        <v>54</v>
      </c>
      <c r="AA50" s="18">
        <v>36980</v>
      </c>
      <c r="AB50" s="30">
        <f ca="1">DATEDIF(Tabelle2[[#This Row],[Einstellungsdatum]],TODAY(),"Y")</f>
        <v>19</v>
      </c>
      <c r="AC50" s="23">
        <f ca="1">IF(OR(RIGHT(Tabelle2[[#This Row],[Zugehörigkeit]],1)="0",RIGHT(Tabelle2[[#This Row],[Zugehörigkeit]],1)="5"),1,0)</f>
        <v>0</v>
      </c>
      <c r="AD50" s="13" t="s">
        <v>78</v>
      </c>
      <c r="AE50" s="13" t="str">
        <f>VLOOKUP(Tabelle2[[#This Row],[Team]],Teams[],2,FALSE)</f>
        <v>Konstruktion/Design</v>
      </c>
      <c r="AF50" s="13" t="s">
        <v>1108</v>
      </c>
      <c r="AG50" s="34">
        <f>VALUE(RIGHT(Tabelle2[[#This Row],[Umfragedauer]],LEN(Tabelle2[[#This Row],[Umfragedauer]])-1))/60</f>
        <v>3.0127314814814812E-2</v>
      </c>
    </row>
    <row r="51" spans="1:33" ht="14.4" hidden="1" x14ac:dyDescent="0.3">
      <c r="A51" s="1">
        <f t="shared" si="7"/>
        <v>48</v>
      </c>
      <c r="B51" s="5">
        <v>48</v>
      </c>
      <c r="C51" s="9">
        <f t="shared" si="2"/>
        <v>48</v>
      </c>
      <c r="D51" s="9" t="str">
        <f t="shared" si="3"/>
        <v>KU-NR 000048</v>
      </c>
      <c r="E51" s="1" t="s">
        <v>647</v>
      </c>
      <c r="F51" s="1">
        <v>48</v>
      </c>
      <c r="G51" s="1" t="s">
        <v>648</v>
      </c>
      <c r="H51" s="1" t="s">
        <v>696</v>
      </c>
      <c r="I51" s="1" t="s">
        <v>12</v>
      </c>
      <c r="K51" s="1" t="s">
        <v>171</v>
      </c>
      <c r="L51" s="1" t="s">
        <v>812</v>
      </c>
      <c r="M51" s="1" t="s">
        <v>973</v>
      </c>
      <c r="N51" s="1" t="s">
        <v>172</v>
      </c>
      <c r="O51" s="1">
        <v>40</v>
      </c>
      <c r="P51" s="1" t="str">
        <f t="shared" si="4"/>
        <v>Vor dem Hofe 40</v>
      </c>
      <c r="Q51" s="1">
        <v>65203</v>
      </c>
      <c r="R51" s="1" t="s">
        <v>71</v>
      </c>
      <c r="S51" s="1" t="s">
        <v>16</v>
      </c>
      <c r="T51" s="3" t="s">
        <v>173</v>
      </c>
      <c r="U51" s="6" t="str">
        <f t="shared" si="5"/>
        <v>+49 611 123999</v>
      </c>
      <c r="V51" s="6" t="str">
        <f t="shared" si="6"/>
        <v>s.haußmann@emailadresse.de</v>
      </c>
      <c r="W51" s="22" t="str">
        <f t="shared" si="8"/>
        <v>mailto:s.haussmann@emailadresse.de</v>
      </c>
      <c r="X51" s="29">
        <f>_xlfn.ISOWEEKNUM(Tabelle2[[#This Row],[Geburtstag]])</f>
        <v>50</v>
      </c>
      <c r="Y51" s="26">
        <v>27378</v>
      </c>
      <c r="Z51" s="23">
        <f ca="1">DATEDIF(Tabelle2[[#This Row],[Geburtstag]],TODAY(),"Y")</f>
        <v>45</v>
      </c>
      <c r="AA51" s="18">
        <v>34779</v>
      </c>
      <c r="AB51" s="30">
        <f ca="1">DATEDIF(Tabelle2[[#This Row],[Einstellungsdatum]],TODAY(),"Y")</f>
        <v>25</v>
      </c>
      <c r="AC51" s="23">
        <f ca="1">IF(OR(RIGHT(Tabelle2[[#This Row],[Zugehörigkeit]],1)="0",RIGHT(Tabelle2[[#This Row],[Zugehörigkeit]],1)="5"),1,0)</f>
        <v>1</v>
      </c>
      <c r="AD51" s="13" t="s">
        <v>28</v>
      </c>
      <c r="AE51" s="13" t="str">
        <f>VLOOKUP(Tabelle2[[#This Row],[Team]],Teams[],2,FALSE)</f>
        <v>Produktion</v>
      </c>
      <c r="AF51" s="13" t="s">
        <v>1133</v>
      </c>
      <c r="AG51" s="34">
        <f>VALUE(RIGHT(Tabelle2[[#This Row],[Umfragedauer]],LEN(Tabelle2[[#This Row],[Umfragedauer]])-1))/60</f>
        <v>2.9976851851851848E-2</v>
      </c>
    </row>
    <row r="52" spans="1:33" ht="14.4" hidden="1" x14ac:dyDescent="0.3">
      <c r="A52" s="1">
        <f t="shared" si="7"/>
        <v>49</v>
      </c>
      <c r="B52" s="5">
        <v>49</v>
      </c>
      <c r="C52" s="9">
        <f t="shared" si="2"/>
        <v>49</v>
      </c>
      <c r="D52" s="9" t="str">
        <f t="shared" si="3"/>
        <v>KU-NR 000049</v>
      </c>
      <c r="E52" s="1" t="s">
        <v>647</v>
      </c>
      <c r="F52" s="1">
        <v>49</v>
      </c>
      <c r="G52" s="1" t="s">
        <v>648</v>
      </c>
      <c r="H52" s="1" t="s">
        <v>697</v>
      </c>
      <c r="I52" s="1" t="s">
        <v>12</v>
      </c>
      <c r="K52" s="1" t="s">
        <v>174</v>
      </c>
      <c r="L52" s="1" t="s">
        <v>847</v>
      </c>
      <c r="M52" s="1" t="s">
        <v>974</v>
      </c>
      <c r="N52" s="1" t="s">
        <v>175</v>
      </c>
      <c r="O52" s="1">
        <v>60</v>
      </c>
      <c r="P52" s="1" t="str">
        <f t="shared" si="4"/>
        <v>Regenkamp 60</v>
      </c>
      <c r="Q52" s="1">
        <v>60326</v>
      </c>
      <c r="R52" s="1" t="s">
        <v>15</v>
      </c>
      <c r="S52" s="1" t="s">
        <v>16</v>
      </c>
      <c r="T52" s="3" t="s">
        <v>176</v>
      </c>
      <c r="U52" s="6" t="str">
        <f t="shared" si="5"/>
        <v>+49 69 852822</v>
      </c>
      <c r="V52" s="6" t="str">
        <f t="shared" si="6"/>
        <v>h.helmer@emailadresse.de</v>
      </c>
      <c r="W52" s="22" t="str">
        <f t="shared" si="8"/>
        <v>mailto:h.helmer@emailadresse.de</v>
      </c>
      <c r="X52" s="29">
        <f>_xlfn.ISOWEEKNUM(Tabelle2[[#This Row],[Geburtstag]])</f>
        <v>23</v>
      </c>
      <c r="Y52" s="26">
        <v>23165</v>
      </c>
      <c r="Z52" s="23">
        <f ca="1">DATEDIF(Tabelle2[[#This Row],[Geburtstag]],TODAY(),"Y")</f>
        <v>57</v>
      </c>
      <c r="AA52" s="18">
        <v>29966</v>
      </c>
      <c r="AB52" s="30">
        <f ca="1">DATEDIF(Tabelle2[[#This Row],[Einstellungsdatum]],TODAY(),"Y")</f>
        <v>38</v>
      </c>
      <c r="AC52" s="23">
        <f ca="1">IF(OR(RIGHT(Tabelle2[[#This Row],[Zugehörigkeit]],1)="0",RIGHT(Tabelle2[[#This Row],[Zugehörigkeit]],1)="5"),1,0)</f>
        <v>0</v>
      </c>
      <c r="AD52" s="13" t="s">
        <v>40</v>
      </c>
      <c r="AE52" s="13" t="str">
        <f>VLOOKUP(Tabelle2[[#This Row],[Team]],Teams[],2,FALSE)</f>
        <v>Marketing/Vertrieb</v>
      </c>
      <c r="AF52" s="13" t="s">
        <v>1134</v>
      </c>
      <c r="AG52" s="34">
        <f>VALUE(RIGHT(Tabelle2[[#This Row],[Umfragedauer]],LEN(Tabelle2[[#This Row],[Umfragedauer]])-1))/60</f>
        <v>1.9791666666666666E-2</v>
      </c>
    </row>
    <row r="53" spans="1:33" ht="14.4" hidden="1" x14ac:dyDescent="0.3">
      <c r="A53" s="1">
        <f t="shared" si="7"/>
        <v>50</v>
      </c>
      <c r="B53" s="5">
        <v>50</v>
      </c>
      <c r="C53" s="9">
        <f t="shared" si="2"/>
        <v>50</v>
      </c>
      <c r="D53" s="9" t="str">
        <f t="shared" si="3"/>
        <v>KU-NR 000050</v>
      </c>
      <c r="E53" s="1" t="s">
        <v>647</v>
      </c>
      <c r="F53" s="1">
        <v>50</v>
      </c>
      <c r="G53" s="1" t="s">
        <v>648</v>
      </c>
      <c r="H53" s="1" t="s">
        <v>698</v>
      </c>
      <c r="I53" s="1" t="s">
        <v>12</v>
      </c>
      <c r="K53" s="1" t="s">
        <v>177</v>
      </c>
      <c r="L53" s="1" t="s">
        <v>848</v>
      </c>
      <c r="M53" s="1" t="s">
        <v>975</v>
      </c>
      <c r="N53" s="1" t="s">
        <v>178</v>
      </c>
      <c r="O53" s="1">
        <v>66</v>
      </c>
      <c r="P53" s="1" t="str">
        <f t="shared" si="4"/>
        <v>Feldkampstraße 66</v>
      </c>
      <c r="Q53" s="1">
        <v>65206</v>
      </c>
      <c r="R53" s="1" t="s">
        <v>71</v>
      </c>
      <c r="S53" s="1" t="s">
        <v>16</v>
      </c>
      <c r="T53" s="3" t="s">
        <v>179</v>
      </c>
      <c r="U53" s="6" t="str">
        <f t="shared" si="5"/>
        <v>+49 611 816597</v>
      </c>
      <c r="V53" s="6" t="str">
        <f t="shared" si="6"/>
        <v>a.hesse@emailadresse.de</v>
      </c>
      <c r="W53" s="22" t="str">
        <f t="shared" si="8"/>
        <v>mailto:a.hesse@emailadresse.de</v>
      </c>
      <c r="X53" s="29">
        <f>_xlfn.ISOWEEKNUM(Tabelle2[[#This Row],[Geburtstag]])</f>
        <v>25</v>
      </c>
      <c r="Y53" s="26">
        <v>26469</v>
      </c>
      <c r="Z53" s="23">
        <f ca="1">DATEDIF(Tabelle2[[#This Row],[Geburtstag]],TODAY(),"Y")</f>
        <v>48</v>
      </c>
      <c r="AA53" s="18">
        <v>37274</v>
      </c>
      <c r="AB53" s="30">
        <f ca="1">DATEDIF(Tabelle2[[#This Row],[Einstellungsdatum]],TODAY(),"Y")</f>
        <v>18</v>
      </c>
      <c r="AC53" s="23">
        <f ca="1">IF(OR(RIGHT(Tabelle2[[#This Row],[Zugehörigkeit]],1)="0",RIGHT(Tabelle2[[#This Row],[Zugehörigkeit]],1)="5"),1,0)</f>
        <v>0</v>
      </c>
      <c r="AD53" s="13" t="s">
        <v>18</v>
      </c>
      <c r="AE53" s="13" t="str">
        <f>VLOOKUP(Tabelle2[[#This Row],[Team]],Teams[],2,FALSE)</f>
        <v>Produktion</v>
      </c>
      <c r="AF53" s="13" t="s">
        <v>1135</v>
      </c>
      <c r="AG53" s="34">
        <f>VALUE(RIGHT(Tabelle2[[#This Row],[Umfragedauer]],LEN(Tabelle2[[#This Row],[Umfragedauer]])-1))/60</f>
        <v>5.9189814814814813E-2</v>
      </c>
    </row>
    <row r="54" spans="1:33" ht="14.4" hidden="1" x14ac:dyDescent="0.3">
      <c r="A54" s="1">
        <f t="shared" si="7"/>
        <v>51</v>
      </c>
      <c r="B54" s="5">
        <v>51</v>
      </c>
      <c r="C54" s="9">
        <f t="shared" si="2"/>
        <v>51</v>
      </c>
      <c r="D54" s="9" t="str">
        <f t="shared" si="3"/>
        <v>KU-NR 000051</v>
      </c>
      <c r="E54" s="1" t="s">
        <v>647</v>
      </c>
      <c r="F54" s="1">
        <v>51</v>
      </c>
      <c r="G54" s="1" t="s">
        <v>648</v>
      </c>
      <c r="H54" s="1" t="s">
        <v>699</v>
      </c>
      <c r="K54" s="1" t="s">
        <v>180</v>
      </c>
      <c r="L54" s="1" t="s">
        <v>849</v>
      </c>
      <c r="M54" s="1" t="s">
        <v>976</v>
      </c>
      <c r="N54" s="1" t="s">
        <v>181</v>
      </c>
      <c r="O54" s="1">
        <v>49</v>
      </c>
      <c r="P54" s="1" t="str">
        <f t="shared" si="4"/>
        <v>Adalbertstraße 49</v>
      </c>
      <c r="Q54" s="1">
        <v>60313</v>
      </c>
      <c r="R54" s="1" t="s">
        <v>15</v>
      </c>
      <c r="S54" s="1" t="s">
        <v>16</v>
      </c>
      <c r="T54" s="3" t="s">
        <v>182</v>
      </c>
      <c r="U54" s="6" t="str">
        <f t="shared" si="5"/>
        <v>+49 69 783425</v>
      </c>
      <c r="V54" s="6" t="str">
        <f t="shared" si="6"/>
        <v>d.heßling@emailadresse.de</v>
      </c>
      <c r="W54" s="22" t="str">
        <f t="shared" si="8"/>
        <v>mailto:d.hessling@emailadresse.de</v>
      </c>
      <c r="X54" s="29">
        <f>_xlfn.ISOWEEKNUM(Tabelle2[[#This Row],[Geburtstag]])</f>
        <v>31</v>
      </c>
      <c r="Y54" s="26">
        <v>26875</v>
      </c>
      <c r="Z54" s="23">
        <f ca="1">DATEDIF(Tabelle2[[#This Row],[Geburtstag]],TODAY(),"Y")</f>
        <v>47</v>
      </c>
      <c r="AA54" s="18">
        <v>36518</v>
      </c>
      <c r="AB54" s="30">
        <f ca="1">DATEDIF(Tabelle2[[#This Row],[Einstellungsdatum]],TODAY(),"Y")</f>
        <v>20</v>
      </c>
      <c r="AC54" s="23">
        <f ca="1">IF(OR(RIGHT(Tabelle2[[#This Row],[Zugehörigkeit]],1)="0",RIGHT(Tabelle2[[#This Row],[Zugehörigkeit]],1)="5"),1,0)</f>
        <v>1</v>
      </c>
      <c r="AD54" s="13" t="s">
        <v>78</v>
      </c>
      <c r="AE54" s="13" t="str">
        <f>VLOOKUP(Tabelle2[[#This Row],[Team]],Teams[],2,FALSE)</f>
        <v>Konstruktion/Design</v>
      </c>
      <c r="AF54" s="13" t="s">
        <v>1136</v>
      </c>
      <c r="AG54" s="34">
        <f>VALUE(RIGHT(Tabelle2[[#This Row],[Umfragedauer]],LEN(Tabelle2[[#This Row],[Umfragedauer]])-1))/60</f>
        <v>3.0497685185185183E-2</v>
      </c>
    </row>
    <row r="55" spans="1:33" ht="14.4" hidden="1" x14ac:dyDescent="0.3">
      <c r="A55" s="1">
        <f t="shared" si="7"/>
        <v>52</v>
      </c>
      <c r="B55" s="5">
        <v>52</v>
      </c>
      <c r="C55" s="9">
        <f t="shared" si="2"/>
        <v>52</v>
      </c>
      <c r="D55" s="9" t="str">
        <f t="shared" si="3"/>
        <v>KU-NR 000052</v>
      </c>
      <c r="E55" s="1" t="s">
        <v>647</v>
      </c>
      <c r="F55" s="1">
        <v>52</v>
      </c>
      <c r="G55" s="1" t="s">
        <v>648</v>
      </c>
      <c r="H55" s="1" t="s">
        <v>700</v>
      </c>
      <c r="K55" s="1" t="s">
        <v>183</v>
      </c>
      <c r="L55" s="1" t="s">
        <v>850</v>
      </c>
      <c r="M55" s="1" t="s">
        <v>977</v>
      </c>
      <c r="N55" s="1" t="s">
        <v>184</v>
      </c>
      <c r="O55" s="1">
        <v>11</v>
      </c>
      <c r="P55" s="1" t="str">
        <f t="shared" si="4"/>
        <v>Moselstraße 11</v>
      </c>
      <c r="Q55" s="1">
        <v>60322</v>
      </c>
      <c r="R55" s="1" t="s">
        <v>15</v>
      </c>
      <c r="S55" s="1" t="s">
        <v>16</v>
      </c>
      <c r="T55" s="3" t="s">
        <v>185</v>
      </c>
      <c r="U55" s="6" t="str">
        <f t="shared" si="5"/>
        <v>+49 69 741492</v>
      </c>
      <c r="V55" s="6" t="str">
        <f t="shared" si="6"/>
        <v>k.heyerdal@emailadresse.de</v>
      </c>
      <c r="W55" s="22" t="str">
        <f t="shared" si="8"/>
        <v>mailto:k.heyerdal@emailadresse.de</v>
      </c>
      <c r="X55" s="29">
        <f>_xlfn.ISOWEEKNUM(Tabelle2[[#This Row],[Geburtstag]])</f>
        <v>3</v>
      </c>
      <c r="Y55" s="26">
        <v>19742</v>
      </c>
      <c r="Z55" s="23">
        <f ca="1">DATEDIF(Tabelle2[[#This Row],[Geburtstag]],TODAY(),"Y")</f>
        <v>66</v>
      </c>
      <c r="AA55" s="18">
        <v>27273</v>
      </c>
      <c r="AB55" s="30">
        <f ca="1">DATEDIF(Tabelle2[[#This Row],[Einstellungsdatum]],TODAY(),"Y")</f>
        <v>46</v>
      </c>
      <c r="AC55" s="23">
        <f ca="1">IF(OR(RIGHT(Tabelle2[[#This Row],[Zugehörigkeit]],1)="0",RIGHT(Tabelle2[[#This Row],[Zugehörigkeit]],1)="5"),1,0)</f>
        <v>0</v>
      </c>
      <c r="AD55" s="13" t="s">
        <v>18</v>
      </c>
      <c r="AE55" s="13" t="str">
        <f>VLOOKUP(Tabelle2[[#This Row],[Team]],Teams[],2,FALSE)</f>
        <v>Produktion</v>
      </c>
      <c r="AF55" s="13" t="s">
        <v>1137</v>
      </c>
      <c r="AG55" s="34">
        <f>VALUE(RIGHT(Tabelle2[[#This Row],[Umfragedauer]],LEN(Tabelle2[[#This Row],[Umfragedauer]])-1))/60</f>
        <v>6.1689814814814815E-2</v>
      </c>
    </row>
    <row r="56" spans="1:33" ht="14.4" x14ac:dyDescent="0.3">
      <c r="A56" s="1">
        <f t="shared" si="7"/>
        <v>53</v>
      </c>
      <c r="B56" s="5">
        <v>53</v>
      </c>
      <c r="C56" s="9">
        <f t="shared" si="2"/>
        <v>53</v>
      </c>
      <c r="D56" s="9" t="str">
        <f t="shared" si="3"/>
        <v>KU-NR 000053</v>
      </c>
      <c r="E56" s="1" t="s">
        <v>647</v>
      </c>
      <c r="F56" s="1">
        <v>53</v>
      </c>
      <c r="G56" s="1" t="s">
        <v>648</v>
      </c>
      <c r="H56" s="1" t="s">
        <v>701</v>
      </c>
      <c r="I56" s="1" t="s">
        <v>19</v>
      </c>
      <c r="K56" s="1" t="s">
        <v>186</v>
      </c>
      <c r="L56" s="1" t="s">
        <v>824</v>
      </c>
      <c r="M56" s="1" t="s">
        <v>978</v>
      </c>
      <c r="N56" s="1" t="s">
        <v>187</v>
      </c>
      <c r="O56" s="1">
        <v>23</v>
      </c>
      <c r="P56" s="1" t="str">
        <f t="shared" si="4"/>
        <v>Sudkamps Hof 23</v>
      </c>
      <c r="Q56" s="1">
        <v>55121</v>
      </c>
      <c r="R56" s="1" t="s">
        <v>55</v>
      </c>
      <c r="S56" s="1" t="s">
        <v>16</v>
      </c>
      <c r="T56" s="3" t="s">
        <v>188</v>
      </c>
      <c r="U56" s="6" t="str">
        <f t="shared" si="5"/>
        <v>+49 6131 666523</v>
      </c>
      <c r="V56" s="6" t="str">
        <f t="shared" si="6"/>
        <v>t.himmelstoß@emailadresse.de</v>
      </c>
      <c r="W56" s="22" t="str">
        <f t="shared" si="8"/>
        <v>mailto:t.himmelstoss@emailadresse.de</v>
      </c>
      <c r="X56" s="29">
        <f>_xlfn.ISOWEEKNUM(Tabelle2[[#This Row],[Geburtstag]])</f>
        <v>24</v>
      </c>
      <c r="Y56" s="26">
        <v>29383</v>
      </c>
      <c r="Z56" s="23">
        <f ca="1">DATEDIF(Tabelle2[[#This Row],[Geburtstag]],TODAY(),"Y")</f>
        <v>40</v>
      </c>
      <c r="AA56" s="18">
        <v>37108</v>
      </c>
      <c r="AB56" s="30">
        <f ca="1">DATEDIF(Tabelle2[[#This Row],[Einstellungsdatum]],TODAY(),"Y")</f>
        <v>19</v>
      </c>
      <c r="AC56" s="23">
        <f ca="1">IF(OR(RIGHT(Tabelle2[[#This Row],[Zugehörigkeit]],1)="0",RIGHT(Tabelle2[[#This Row],[Zugehörigkeit]],1)="5"),1,0)</f>
        <v>0</v>
      </c>
      <c r="AD56" s="13" t="s">
        <v>31</v>
      </c>
      <c r="AE56" s="13" t="str">
        <f>VLOOKUP(Tabelle2[[#This Row],[Team]],Teams[],2,FALSE)</f>
        <v>Produktion</v>
      </c>
      <c r="AF56" s="13" t="s">
        <v>1108</v>
      </c>
      <c r="AG56" s="34">
        <f>VALUE(RIGHT(Tabelle2[[#This Row],[Umfragedauer]],LEN(Tabelle2[[#This Row],[Umfragedauer]])-1))/60</f>
        <v>3.0127314814814812E-2</v>
      </c>
    </row>
    <row r="57" spans="1:33" ht="14.4" x14ac:dyDescent="0.3">
      <c r="A57" s="1">
        <f t="shared" si="7"/>
        <v>54</v>
      </c>
      <c r="B57" s="5">
        <v>54</v>
      </c>
      <c r="C57" s="9">
        <f t="shared" si="2"/>
        <v>54</v>
      </c>
      <c r="D57" s="9" t="str">
        <f t="shared" si="3"/>
        <v>KU-NR 000054</v>
      </c>
      <c r="E57" s="1" t="s">
        <v>647</v>
      </c>
      <c r="F57" s="1">
        <v>54</v>
      </c>
      <c r="G57" s="1" t="s">
        <v>648</v>
      </c>
      <c r="H57" s="1" t="s">
        <v>702</v>
      </c>
      <c r="I57" s="1" t="s">
        <v>19</v>
      </c>
      <c r="K57" s="1" t="s">
        <v>189</v>
      </c>
      <c r="L57" s="1" t="s">
        <v>851</v>
      </c>
      <c r="M57" s="1" t="s">
        <v>979</v>
      </c>
      <c r="N57" s="1" t="s">
        <v>190</v>
      </c>
      <c r="O57" s="1">
        <v>34</v>
      </c>
      <c r="P57" s="1" t="str">
        <f t="shared" si="4"/>
        <v>Laurentiusstraße 34</v>
      </c>
      <c r="Q57" s="1">
        <v>60317</v>
      </c>
      <c r="R57" s="1" t="s">
        <v>15</v>
      </c>
      <c r="S57" s="1" t="s">
        <v>16</v>
      </c>
      <c r="T57" s="3" t="s">
        <v>191</v>
      </c>
      <c r="U57" s="6" t="str">
        <f t="shared" si="5"/>
        <v>+49 69 9874222</v>
      </c>
      <c r="V57" s="6" t="str">
        <f t="shared" si="6"/>
        <v>j.höllerer@emailadresse.de</v>
      </c>
      <c r="W57" s="22" t="str">
        <f t="shared" si="8"/>
        <v>mailto:j.hoellerer@emailadresse.de</v>
      </c>
      <c r="X57" s="29">
        <f>_xlfn.ISOWEEKNUM(Tabelle2[[#This Row],[Geburtstag]])</f>
        <v>14</v>
      </c>
      <c r="Y57" s="26">
        <v>26030</v>
      </c>
      <c r="Z57" s="23">
        <f ca="1">DATEDIF(Tabelle2[[#This Row],[Geburtstag]],TODAY(),"Y")</f>
        <v>49</v>
      </c>
      <c r="AA57" s="18">
        <v>35031</v>
      </c>
      <c r="AB57" s="30">
        <f ca="1">DATEDIF(Tabelle2[[#This Row],[Einstellungsdatum]],TODAY(),"Y")</f>
        <v>24</v>
      </c>
      <c r="AC57" s="23">
        <f ca="1">IF(OR(RIGHT(Tabelle2[[#This Row],[Zugehörigkeit]],1)="0",RIGHT(Tabelle2[[#This Row],[Zugehörigkeit]],1)="5"),1,0)</f>
        <v>0</v>
      </c>
      <c r="AD57" s="13" t="s">
        <v>31</v>
      </c>
      <c r="AE57" s="13" t="str">
        <f>VLOOKUP(Tabelle2[[#This Row],[Team]],Teams[],2,FALSE)</f>
        <v>Produktion</v>
      </c>
      <c r="AF57" s="13" t="s">
        <v>1098</v>
      </c>
      <c r="AG57" s="34">
        <f>VALUE(RIGHT(Tabelle2[[#This Row],[Umfragedauer]],LEN(Tabelle2[[#This Row],[Umfragedauer]])-1))/60</f>
        <v>3.0104166666666668E-2</v>
      </c>
    </row>
    <row r="58" spans="1:33" ht="14.4" x14ac:dyDescent="0.3">
      <c r="A58" s="1">
        <f t="shared" si="7"/>
        <v>55</v>
      </c>
      <c r="B58" s="5">
        <v>55</v>
      </c>
      <c r="C58" s="9">
        <f t="shared" si="2"/>
        <v>55</v>
      </c>
      <c r="D58" s="9" t="str">
        <f t="shared" si="3"/>
        <v>KU-NR 000055</v>
      </c>
      <c r="E58" s="1" t="s">
        <v>647</v>
      </c>
      <c r="F58" s="1">
        <v>55</v>
      </c>
      <c r="G58" s="1" t="s">
        <v>648</v>
      </c>
      <c r="H58" s="1" t="s">
        <v>703</v>
      </c>
      <c r="I58" s="1" t="s">
        <v>12</v>
      </c>
      <c r="K58" s="1" t="s">
        <v>192</v>
      </c>
      <c r="L58" s="1" t="s">
        <v>852</v>
      </c>
      <c r="M58" s="1" t="s">
        <v>980</v>
      </c>
      <c r="N58" s="1" t="s">
        <v>193</v>
      </c>
      <c r="O58" s="1">
        <v>22</v>
      </c>
      <c r="P58" s="1" t="str">
        <f t="shared" si="4"/>
        <v>Hugenpoth 22</v>
      </c>
      <c r="Q58" s="1">
        <v>65204</v>
      </c>
      <c r="R58" s="1" t="s">
        <v>71</v>
      </c>
      <c r="S58" s="1" t="s">
        <v>16</v>
      </c>
      <c r="T58" s="3" t="s">
        <v>194</v>
      </c>
      <c r="U58" s="6" t="str">
        <f t="shared" si="5"/>
        <v>+49 611 666789</v>
      </c>
      <c r="V58" s="6" t="str">
        <f t="shared" si="6"/>
        <v>h.holt@emailadresse.de</v>
      </c>
      <c r="W58" s="22" t="str">
        <f t="shared" si="8"/>
        <v>mailto:h.holt@emailadresse.de</v>
      </c>
      <c r="X58" s="29">
        <f>_xlfn.ISOWEEKNUM(Tabelle2[[#This Row],[Geburtstag]])</f>
        <v>19</v>
      </c>
      <c r="Y58" s="26">
        <v>22778</v>
      </c>
      <c r="Z58" s="23">
        <f ca="1">DATEDIF(Tabelle2[[#This Row],[Geburtstag]],TODAY(),"Y")</f>
        <v>58</v>
      </c>
      <c r="AA58" s="18">
        <v>37358</v>
      </c>
      <c r="AB58" s="30">
        <f ca="1">DATEDIF(Tabelle2[[#This Row],[Einstellungsdatum]],TODAY(),"Y")</f>
        <v>18</v>
      </c>
      <c r="AC58" s="23">
        <f ca="1">IF(OR(RIGHT(Tabelle2[[#This Row],[Zugehörigkeit]],1)="0",RIGHT(Tabelle2[[#This Row],[Zugehörigkeit]],1)="5"),1,0)</f>
        <v>0</v>
      </c>
      <c r="AD58" s="13" t="s">
        <v>31</v>
      </c>
      <c r="AE58" s="13" t="str">
        <f>VLOOKUP(Tabelle2[[#This Row],[Team]],Teams[],2,FALSE)</f>
        <v>Produktion</v>
      </c>
      <c r="AF58" s="13" t="s">
        <v>1120</v>
      </c>
      <c r="AG58" s="34">
        <f>VALUE(RIGHT(Tabelle2[[#This Row],[Umfragedauer]],LEN(Tabelle2[[#This Row],[Umfragedauer]])-1))/60</f>
        <v>3.0023148148148149E-2</v>
      </c>
    </row>
    <row r="59" spans="1:33" ht="14.4" hidden="1" x14ac:dyDescent="0.3">
      <c r="A59" s="1">
        <f t="shared" si="7"/>
        <v>56</v>
      </c>
      <c r="B59" s="5">
        <v>56</v>
      </c>
      <c r="C59" s="9">
        <f t="shared" si="2"/>
        <v>56</v>
      </c>
      <c r="D59" s="9" t="str">
        <f t="shared" si="3"/>
        <v>KU-NR 000056</v>
      </c>
      <c r="E59" s="1" t="s">
        <v>647</v>
      </c>
      <c r="F59" s="1">
        <v>56</v>
      </c>
      <c r="G59" s="1" t="s">
        <v>648</v>
      </c>
      <c r="H59" s="1" t="s">
        <v>704</v>
      </c>
      <c r="I59" s="1" t="s">
        <v>12</v>
      </c>
      <c r="K59" s="1" t="s">
        <v>195</v>
      </c>
      <c r="L59" s="1" t="s">
        <v>853</v>
      </c>
      <c r="M59" s="1" t="s">
        <v>981</v>
      </c>
      <c r="N59" s="1" t="s">
        <v>196</v>
      </c>
      <c r="O59" s="1">
        <v>61</v>
      </c>
      <c r="P59" s="1" t="str">
        <f t="shared" si="4"/>
        <v>Meesmannstraße 61</v>
      </c>
      <c r="Q59" s="1">
        <v>64292</v>
      </c>
      <c r="R59" s="1" t="s">
        <v>22</v>
      </c>
      <c r="S59" s="1" t="s">
        <v>16</v>
      </c>
      <c r="T59" s="3" t="s">
        <v>197</v>
      </c>
      <c r="U59" s="6" t="str">
        <f t="shared" si="5"/>
        <v>+49 6151 366565</v>
      </c>
      <c r="V59" s="6" t="str">
        <f t="shared" si="6"/>
        <v>b.holzhäußer@emailadresse.de</v>
      </c>
      <c r="W59" s="22" t="str">
        <f t="shared" si="8"/>
        <v>mailto:b.holzhaeusser@emailadresse.de</v>
      </c>
      <c r="X59" s="29">
        <f>_xlfn.ISOWEEKNUM(Tabelle2[[#This Row],[Geburtstag]])</f>
        <v>27</v>
      </c>
      <c r="Y59" s="26">
        <v>19175</v>
      </c>
      <c r="Z59" s="23">
        <f ca="1">DATEDIF(Tabelle2[[#This Row],[Geburtstag]],TODAY(),"Y")</f>
        <v>68</v>
      </c>
      <c r="AA59" s="18">
        <v>34259</v>
      </c>
      <c r="AB59" s="30">
        <f ca="1">DATEDIF(Tabelle2[[#This Row],[Einstellungsdatum]],TODAY(),"Y")</f>
        <v>27</v>
      </c>
      <c r="AC59" s="23">
        <f ca="1">IF(OR(RIGHT(Tabelle2[[#This Row],[Zugehörigkeit]],1)="0",RIGHT(Tabelle2[[#This Row],[Zugehörigkeit]],1)="5"),1,0)</f>
        <v>0</v>
      </c>
      <c r="AD59" s="13" t="s">
        <v>40</v>
      </c>
      <c r="AE59" s="13" t="str">
        <f>VLOOKUP(Tabelle2[[#This Row],[Team]],Teams[],2,FALSE)</f>
        <v>Marketing/Vertrieb</v>
      </c>
      <c r="AF59" s="13" t="s">
        <v>1133</v>
      </c>
      <c r="AG59" s="34">
        <f>VALUE(RIGHT(Tabelle2[[#This Row],[Umfragedauer]],LEN(Tabelle2[[#This Row],[Umfragedauer]])-1))/60</f>
        <v>2.9976851851851848E-2</v>
      </c>
    </row>
    <row r="60" spans="1:33" ht="14.4" hidden="1" x14ac:dyDescent="0.3">
      <c r="A60" s="1">
        <f t="shared" si="7"/>
        <v>57</v>
      </c>
      <c r="B60" s="5">
        <v>57</v>
      </c>
      <c r="C60" s="9">
        <f t="shared" si="2"/>
        <v>57</v>
      </c>
      <c r="D60" s="9" t="str">
        <f t="shared" si="3"/>
        <v>KU-NR 000057</v>
      </c>
      <c r="E60" s="1" t="s">
        <v>647</v>
      </c>
      <c r="F60" s="1">
        <v>57</v>
      </c>
      <c r="G60" s="1" t="s">
        <v>648</v>
      </c>
      <c r="H60" s="1" t="s">
        <v>705</v>
      </c>
      <c r="I60" s="1" t="s">
        <v>12</v>
      </c>
      <c r="K60" s="1" t="s">
        <v>198</v>
      </c>
      <c r="L60" s="1" t="s">
        <v>854</v>
      </c>
      <c r="M60" s="1" t="s">
        <v>982</v>
      </c>
      <c r="N60" s="1" t="s">
        <v>199</v>
      </c>
      <c r="O60" s="1">
        <v>61</v>
      </c>
      <c r="P60" s="1" t="str">
        <f t="shared" si="4"/>
        <v>Röntgenstraße 61</v>
      </c>
      <c r="Q60" s="1">
        <v>64299</v>
      </c>
      <c r="R60" s="1" t="s">
        <v>22</v>
      </c>
      <c r="S60" s="1" t="s">
        <v>16</v>
      </c>
      <c r="T60" s="3" t="s">
        <v>200</v>
      </c>
      <c r="U60" s="6" t="str">
        <f t="shared" si="5"/>
        <v>+49 6151 123666</v>
      </c>
      <c r="V60" s="6" t="str">
        <f t="shared" si="6"/>
        <v>f.hoppenstedt@emailadresse.de</v>
      </c>
      <c r="W60" s="22" t="str">
        <f t="shared" si="8"/>
        <v>mailto:f.hoppenstedt@emailadresse.de</v>
      </c>
      <c r="X60" s="29">
        <f>_xlfn.ISOWEEKNUM(Tabelle2[[#This Row],[Geburtstag]])</f>
        <v>48</v>
      </c>
      <c r="Y60" s="26">
        <v>19687</v>
      </c>
      <c r="Z60" s="23">
        <f ca="1">DATEDIF(Tabelle2[[#This Row],[Geburtstag]],TODAY(),"Y")</f>
        <v>66</v>
      </c>
      <c r="AA60" s="18">
        <v>27768</v>
      </c>
      <c r="AB60" s="30">
        <f ca="1">DATEDIF(Tabelle2[[#This Row],[Einstellungsdatum]],TODAY(),"Y")</f>
        <v>44</v>
      </c>
      <c r="AC60" s="23">
        <f ca="1">IF(OR(RIGHT(Tabelle2[[#This Row],[Zugehörigkeit]],1)="0",RIGHT(Tabelle2[[#This Row],[Zugehörigkeit]],1)="5"),1,0)</f>
        <v>0</v>
      </c>
      <c r="AD60" s="13" t="s">
        <v>28</v>
      </c>
      <c r="AE60" s="13" t="str">
        <f>VLOOKUP(Tabelle2[[#This Row],[Team]],Teams[],2,FALSE)</f>
        <v>Produktion</v>
      </c>
      <c r="AF60" s="13" t="s">
        <v>1138</v>
      </c>
      <c r="AG60" s="34">
        <f>VALUE(RIGHT(Tabelle2[[#This Row],[Umfragedauer]],LEN(Tabelle2[[#This Row],[Umfragedauer]])-1))/60</f>
        <v>6.0358796296296299E-2</v>
      </c>
    </row>
    <row r="61" spans="1:33" ht="14.4" hidden="1" x14ac:dyDescent="0.3">
      <c r="A61" s="1">
        <f t="shared" si="7"/>
        <v>58</v>
      </c>
      <c r="B61" s="5">
        <v>58</v>
      </c>
      <c r="C61" s="9">
        <f t="shared" si="2"/>
        <v>58</v>
      </c>
      <c r="D61" s="9" t="str">
        <f t="shared" si="3"/>
        <v>KU-NR 000058</v>
      </c>
      <c r="E61" s="1" t="s">
        <v>647</v>
      </c>
      <c r="F61" s="1">
        <v>58</v>
      </c>
      <c r="G61" s="1" t="s">
        <v>648</v>
      </c>
      <c r="H61" s="1" t="s">
        <v>706</v>
      </c>
      <c r="K61" s="1" t="s">
        <v>201</v>
      </c>
      <c r="L61" s="1" t="s">
        <v>855</v>
      </c>
      <c r="M61" s="1" t="s">
        <v>983</v>
      </c>
      <c r="N61" s="1" t="s">
        <v>202</v>
      </c>
      <c r="O61" s="1">
        <v>9</v>
      </c>
      <c r="P61" s="1" t="str">
        <f t="shared" si="4"/>
        <v>Veilchenweg 9</v>
      </c>
      <c r="Q61" s="1">
        <v>60326</v>
      </c>
      <c r="R61" s="1" t="s">
        <v>15</v>
      </c>
      <c r="S61" s="1" t="s">
        <v>16</v>
      </c>
      <c r="T61" s="3" t="s">
        <v>203</v>
      </c>
      <c r="U61" s="6" t="str">
        <f t="shared" si="5"/>
        <v>+49 69 774123</v>
      </c>
      <c r="V61" s="6" t="str">
        <f t="shared" si="6"/>
        <v>e.huber@emailadresse.de</v>
      </c>
      <c r="W61" s="22" t="str">
        <f t="shared" si="8"/>
        <v>mailto:e.huber@emailadresse.de</v>
      </c>
      <c r="X61" s="29">
        <f>_xlfn.ISOWEEKNUM(Tabelle2[[#This Row],[Geburtstag]])</f>
        <v>34</v>
      </c>
      <c r="Y61" s="26">
        <v>27630</v>
      </c>
      <c r="Z61" s="23">
        <f ca="1">DATEDIF(Tabelle2[[#This Row],[Geburtstag]],TODAY(),"Y")</f>
        <v>45</v>
      </c>
      <c r="AA61" s="18">
        <v>35013</v>
      </c>
      <c r="AB61" s="30">
        <f ca="1">DATEDIF(Tabelle2[[#This Row],[Einstellungsdatum]],TODAY(),"Y")</f>
        <v>24</v>
      </c>
      <c r="AC61" s="23">
        <f ca="1">IF(OR(RIGHT(Tabelle2[[#This Row],[Zugehörigkeit]],1)="0",RIGHT(Tabelle2[[#This Row],[Zugehörigkeit]],1)="5"),1,0)</f>
        <v>0</v>
      </c>
      <c r="AD61" s="13" t="s">
        <v>28</v>
      </c>
      <c r="AE61" s="13" t="str">
        <f>VLOOKUP(Tabelle2[[#This Row],[Team]],Teams[],2,FALSE)</f>
        <v>Produktion</v>
      </c>
      <c r="AF61" s="13" t="s">
        <v>1139</v>
      </c>
      <c r="AG61" s="34">
        <f>VALUE(RIGHT(Tabelle2[[#This Row],[Umfragedauer]],LEN(Tabelle2[[#This Row],[Umfragedauer]])-1))/60</f>
        <v>6.1805555555555558E-2</v>
      </c>
    </row>
    <row r="62" spans="1:33" ht="14.4" hidden="1" x14ac:dyDescent="0.3">
      <c r="A62" s="1">
        <f t="shared" si="7"/>
        <v>59</v>
      </c>
      <c r="B62" s="5">
        <v>59</v>
      </c>
      <c r="C62" s="9">
        <f t="shared" si="2"/>
        <v>59</v>
      </c>
      <c r="D62" s="9" t="str">
        <f t="shared" si="3"/>
        <v>KU-NR 000059</v>
      </c>
      <c r="E62" s="1" t="s">
        <v>647</v>
      </c>
      <c r="F62" s="1">
        <v>59</v>
      </c>
      <c r="G62" s="1" t="s">
        <v>648</v>
      </c>
      <c r="H62" s="1" t="s">
        <v>707</v>
      </c>
      <c r="K62" s="1" t="s">
        <v>204</v>
      </c>
      <c r="L62" s="1" t="s">
        <v>856</v>
      </c>
      <c r="M62" s="1" t="s">
        <v>984</v>
      </c>
      <c r="N62" s="1" t="s">
        <v>205</v>
      </c>
      <c r="O62" s="1">
        <v>10</v>
      </c>
      <c r="P62" s="1" t="str">
        <f t="shared" si="4"/>
        <v>Neumarkt 10</v>
      </c>
      <c r="Q62" s="1">
        <v>65207</v>
      </c>
      <c r="R62" s="1" t="s">
        <v>71</v>
      </c>
      <c r="S62" s="1" t="s">
        <v>16</v>
      </c>
      <c r="T62" s="3" t="s">
        <v>206</v>
      </c>
      <c r="U62" s="6" t="str">
        <f t="shared" si="5"/>
        <v>+49 611 547315</v>
      </c>
      <c r="V62" s="6" t="str">
        <f t="shared" si="6"/>
        <v>h.hummel@emailadresse.de</v>
      </c>
      <c r="W62" s="22" t="str">
        <f t="shared" si="8"/>
        <v>mailto:h.hummel@emailadresse.de</v>
      </c>
      <c r="X62" s="29">
        <f>_xlfn.ISOWEEKNUM(Tabelle2[[#This Row],[Geburtstag]])</f>
        <v>28</v>
      </c>
      <c r="Y62" s="26">
        <v>29777</v>
      </c>
      <c r="Z62" s="23">
        <f ca="1">DATEDIF(Tabelle2[[#This Row],[Geburtstag]],TODAY(),"Y")</f>
        <v>39</v>
      </c>
      <c r="AA62" s="18">
        <v>37002</v>
      </c>
      <c r="AB62" s="30">
        <f ca="1">DATEDIF(Tabelle2[[#This Row],[Einstellungsdatum]],TODAY(),"Y")</f>
        <v>19</v>
      </c>
      <c r="AC62" s="23">
        <f ca="1">IF(OR(RIGHT(Tabelle2[[#This Row],[Zugehörigkeit]],1)="0",RIGHT(Tabelle2[[#This Row],[Zugehörigkeit]],1)="5"),1,0)</f>
        <v>0</v>
      </c>
      <c r="AD62" s="13" t="s">
        <v>18</v>
      </c>
      <c r="AE62" s="13" t="str">
        <f>VLOOKUP(Tabelle2[[#This Row],[Team]],Teams[],2,FALSE)</f>
        <v>Produktion</v>
      </c>
      <c r="AF62" s="13" t="s">
        <v>1121</v>
      </c>
      <c r="AG62" s="34">
        <f>VALUE(RIGHT(Tabelle2[[#This Row],[Umfragedauer]],LEN(Tabelle2[[#This Row],[Umfragedauer]])-1))/60</f>
        <v>6.145833333333333E-2</v>
      </c>
    </row>
    <row r="63" spans="1:33" ht="14.4" hidden="1" x14ac:dyDescent="0.3">
      <c r="A63" s="1">
        <f t="shared" si="7"/>
        <v>60</v>
      </c>
      <c r="B63" s="5">
        <v>60</v>
      </c>
      <c r="C63" s="9">
        <f t="shared" si="2"/>
        <v>60</v>
      </c>
      <c r="D63" s="9" t="str">
        <f t="shared" si="3"/>
        <v>KU-NR 000060</v>
      </c>
      <c r="E63" s="1" t="s">
        <v>647</v>
      </c>
      <c r="F63" s="1">
        <v>60</v>
      </c>
      <c r="G63" s="1" t="s">
        <v>648</v>
      </c>
      <c r="H63" s="1" t="s">
        <v>708</v>
      </c>
      <c r="I63" s="1" t="s">
        <v>19</v>
      </c>
      <c r="K63" s="1" t="s">
        <v>207</v>
      </c>
      <c r="L63" s="1" t="s">
        <v>857</v>
      </c>
      <c r="M63" s="1" t="s">
        <v>985</v>
      </c>
      <c r="N63" s="1" t="s">
        <v>208</v>
      </c>
      <c r="O63" s="1">
        <v>3</v>
      </c>
      <c r="P63" s="1" t="str">
        <f t="shared" si="4"/>
        <v>Mörikestraße 3</v>
      </c>
      <c r="Q63" s="1">
        <v>60317</v>
      </c>
      <c r="R63" s="1" t="s">
        <v>15</v>
      </c>
      <c r="S63" s="1" t="s">
        <v>16</v>
      </c>
      <c r="T63" s="3" t="s">
        <v>209</v>
      </c>
      <c r="U63" s="6" t="str">
        <f t="shared" si="5"/>
        <v>+49 69 963963</v>
      </c>
      <c r="V63" s="6" t="str">
        <f t="shared" si="6"/>
        <v>i.hundinger@emailadresse.de</v>
      </c>
      <c r="W63" s="22" t="str">
        <f t="shared" si="8"/>
        <v>mailto:i.hundinger@emailadresse.de</v>
      </c>
      <c r="X63" s="29">
        <f>_xlfn.ISOWEEKNUM(Tabelle2[[#This Row],[Geburtstag]])</f>
        <v>3</v>
      </c>
      <c r="Y63" s="26">
        <v>20107</v>
      </c>
      <c r="Z63" s="23">
        <f ca="1">DATEDIF(Tabelle2[[#This Row],[Geburtstag]],TODAY(),"Y")</f>
        <v>65</v>
      </c>
      <c r="AA63" s="18">
        <v>28601</v>
      </c>
      <c r="AB63" s="30">
        <f ca="1">DATEDIF(Tabelle2[[#This Row],[Einstellungsdatum]],TODAY(),"Y")</f>
        <v>42</v>
      </c>
      <c r="AC63" s="23">
        <f ca="1">IF(OR(RIGHT(Tabelle2[[#This Row],[Zugehörigkeit]],1)="0",RIGHT(Tabelle2[[#This Row],[Zugehörigkeit]],1)="5"),1,0)</f>
        <v>0</v>
      </c>
      <c r="AD63" s="13" t="s">
        <v>24</v>
      </c>
      <c r="AE63" s="13" t="str">
        <f>VLOOKUP(Tabelle2[[#This Row],[Team]],Teams[],2,FALSE)</f>
        <v>Marketing/Vertrieb</v>
      </c>
      <c r="AF63" s="13" t="s">
        <v>1134</v>
      </c>
      <c r="AG63" s="34">
        <f>VALUE(RIGHT(Tabelle2[[#This Row],[Umfragedauer]],LEN(Tabelle2[[#This Row],[Umfragedauer]])-1))/60</f>
        <v>1.9791666666666666E-2</v>
      </c>
    </row>
    <row r="64" spans="1:33" ht="14.4" hidden="1" x14ac:dyDescent="0.3">
      <c r="A64" s="1">
        <f t="shared" si="7"/>
        <v>61</v>
      </c>
      <c r="B64" s="5">
        <v>61</v>
      </c>
      <c r="C64" s="9">
        <f t="shared" si="2"/>
        <v>61</v>
      </c>
      <c r="D64" s="9" t="str">
        <f t="shared" si="3"/>
        <v>KU-NR 000061</v>
      </c>
      <c r="E64" s="1" t="s">
        <v>647</v>
      </c>
      <c r="F64" s="1">
        <v>61</v>
      </c>
      <c r="G64" s="1" t="s">
        <v>648</v>
      </c>
      <c r="H64" s="1" t="s">
        <v>709</v>
      </c>
      <c r="I64" s="1" t="s">
        <v>12</v>
      </c>
      <c r="K64" s="1" t="s">
        <v>210</v>
      </c>
      <c r="L64" s="1" t="s">
        <v>858</v>
      </c>
      <c r="M64" s="1" t="s">
        <v>986</v>
      </c>
      <c r="N64" s="1" t="s">
        <v>211</v>
      </c>
      <c r="O64" s="1">
        <v>56</v>
      </c>
      <c r="P64" s="1" t="str">
        <f t="shared" si="4"/>
        <v>Nordstraße 56</v>
      </c>
      <c r="Q64" s="1">
        <v>55126</v>
      </c>
      <c r="R64" s="1" t="s">
        <v>55</v>
      </c>
      <c r="S64" s="1" t="s">
        <v>16</v>
      </c>
      <c r="T64" s="3" t="s">
        <v>212</v>
      </c>
      <c r="U64" s="6" t="str">
        <f t="shared" si="5"/>
        <v>+49 6131 987451</v>
      </c>
      <c r="V64" s="6" t="str">
        <f t="shared" si="6"/>
        <v>g.hussel@emailadresse.de</v>
      </c>
      <c r="W64" s="22" t="str">
        <f t="shared" si="8"/>
        <v>mailto:g.hussel@emailadresse.de</v>
      </c>
      <c r="X64" s="29">
        <f>_xlfn.ISOWEEKNUM(Tabelle2[[#This Row],[Geburtstag]])</f>
        <v>25</v>
      </c>
      <c r="Y64" s="26">
        <v>24648</v>
      </c>
      <c r="Z64" s="23">
        <f ca="1">DATEDIF(Tabelle2[[#This Row],[Geburtstag]],TODAY(),"Y")</f>
        <v>53</v>
      </c>
      <c r="AA64" s="18">
        <v>37252</v>
      </c>
      <c r="AB64" s="30">
        <f ca="1">DATEDIF(Tabelle2[[#This Row],[Einstellungsdatum]],TODAY(),"Y")</f>
        <v>18</v>
      </c>
      <c r="AC64" s="23">
        <f ca="1">IF(OR(RIGHT(Tabelle2[[#This Row],[Zugehörigkeit]],1)="0",RIGHT(Tabelle2[[#This Row],[Zugehörigkeit]],1)="5"),1,0)</f>
        <v>0</v>
      </c>
      <c r="AD64" s="13" t="s">
        <v>78</v>
      </c>
      <c r="AE64" s="13" t="str">
        <f>VLOOKUP(Tabelle2[[#This Row],[Team]],Teams[],2,FALSE)</f>
        <v>Konstruktion/Design</v>
      </c>
      <c r="AF64" s="13" t="s">
        <v>1090</v>
      </c>
      <c r="AG64" s="34">
        <f>VALUE(RIGHT(Tabelle2[[#This Row],[Umfragedauer]],LEN(Tabelle2[[#This Row],[Umfragedauer]])-1))/60</f>
        <v>3.0173611111111113E-2</v>
      </c>
    </row>
    <row r="65" spans="1:33" ht="14.4" hidden="1" x14ac:dyDescent="0.3">
      <c r="A65" s="1">
        <f t="shared" si="7"/>
        <v>62</v>
      </c>
      <c r="B65" s="5">
        <v>62</v>
      </c>
      <c r="C65" s="9">
        <f t="shared" si="2"/>
        <v>62</v>
      </c>
      <c r="D65" s="9" t="str">
        <f t="shared" si="3"/>
        <v>KU-NR 000062</v>
      </c>
      <c r="E65" s="1" t="s">
        <v>647</v>
      </c>
      <c r="F65" s="1">
        <v>62</v>
      </c>
      <c r="G65" s="1" t="s">
        <v>648</v>
      </c>
      <c r="H65" s="1" t="s">
        <v>710</v>
      </c>
      <c r="I65" s="1" t="s">
        <v>19</v>
      </c>
      <c r="K65" s="1" t="s">
        <v>213</v>
      </c>
      <c r="L65" s="1" t="s">
        <v>859</v>
      </c>
      <c r="M65" s="1" t="s">
        <v>987</v>
      </c>
      <c r="N65" s="1" t="s">
        <v>214</v>
      </c>
      <c r="O65" s="1">
        <v>28</v>
      </c>
      <c r="P65" s="1" t="str">
        <f t="shared" si="4"/>
        <v>Harannistraße 28</v>
      </c>
      <c r="Q65" s="1">
        <v>60313</v>
      </c>
      <c r="R65" s="1" t="s">
        <v>15</v>
      </c>
      <c r="S65" s="1" t="s">
        <v>16</v>
      </c>
      <c r="T65" s="3" t="s">
        <v>215</v>
      </c>
      <c r="U65" s="6" t="str">
        <f t="shared" si="5"/>
        <v>+49 69 121215</v>
      </c>
      <c r="V65" s="6" t="str">
        <f t="shared" si="6"/>
        <v>p.immendorf@emailadresse.de</v>
      </c>
      <c r="W65" s="22" t="str">
        <f t="shared" si="8"/>
        <v>mailto:p.immendorf@emailadresse.de</v>
      </c>
      <c r="X65" s="29">
        <f>_xlfn.ISOWEEKNUM(Tabelle2[[#This Row],[Geburtstag]])</f>
        <v>48</v>
      </c>
      <c r="Y65" s="26">
        <v>24078</v>
      </c>
      <c r="Z65" s="23">
        <f ca="1">DATEDIF(Tabelle2[[#This Row],[Geburtstag]],TODAY(),"Y")</f>
        <v>54</v>
      </c>
      <c r="AA65" s="18">
        <v>34179</v>
      </c>
      <c r="AB65" s="30">
        <f ca="1">DATEDIF(Tabelle2[[#This Row],[Einstellungsdatum]],TODAY(),"Y")</f>
        <v>27</v>
      </c>
      <c r="AC65" s="23">
        <f ca="1">IF(OR(RIGHT(Tabelle2[[#This Row],[Zugehörigkeit]],1)="0",RIGHT(Tabelle2[[#This Row],[Zugehörigkeit]],1)="5"),1,0)</f>
        <v>0</v>
      </c>
      <c r="AD65" s="13" t="s">
        <v>78</v>
      </c>
      <c r="AE65" s="13" t="str">
        <f>VLOOKUP(Tabelle2[[#This Row],[Team]],Teams[],2,FALSE)</f>
        <v>Konstruktion/Design</v>
      </c>
      <c r="AF65" s="13" t="s">
        <v>1133</v>
      </c>
      <c r="AG65" s="34">
        <f>VALUE(RIGHT(Tabelle2[[#This Row],[Umfragedauer]],LEN(Tabelle2[[#This Row],[Umfragedauer]])-1))/60</f>
        <v>2.9976851851851848E-2</v>
      </c>
    </row>
    <row r="66" spans="1:33" ht="14.4" hidden="1" x14ac:dyDescent="0.3">
      <c r="A66" s="1">
        <f t="shared" si="7"/>
        <v>63</v>
      </c>
      <c r="B66" s="5">
        <v>63</v>
      </c>
      <c r="C66" s="9">
        <f t="shared" si="2"/>
        <v>63</v>
      </c>
      <c r="D66" s="9" t="str">
        <f t="shared" si="3"/>
        <v>KU-NR 000063</v>
      </c>
      <c r="E66" s="1" t="s">
        <v>647</v>
      </c>
      <c r="F66" s="1">
        <v>63</v>
      </c>
      <c r="G66" s="1" t="s">
        <v>648</v>
      </c>
      <c r="H66" s="1" t="s">
        <v>711</v>
      </c>
      <c r="I66" s="1" t="s">
        <v>12</v>
      </c>
      <c r="K66" s="1" t="s">
        <v>216</v>
      </c>
      <c r="L66" s="1" t="s">
        <v>860</v>
      </c>
      <c r="M66" s="1" t="s">
        <v>988</v>
      </c>
      <c r="N66" s="1" t="s">
        <v>217</v>
      </c>
      <c r="O66" s="1">
        <v>2</v>
      </c>
      <c r="P66" s="1" t="str">
        <f t="shared" si="4"/>
        <v>Forellstraße 2</v>
      </c>
      <c r="Q66" s="1">
        <v>65202</v>
      </c>
      <c r="R66" s="1" t="s">
        <v>71</v>
      </c>
      <c r="S66" s="1" t="s">
        <v>16</v>
      </c>
      <c r="T66" s="3" t="s">
        <v>218</v>
      </c>
      <c r="U66" s="6" t="str">
        <f t="shared" si="5"/>
        <v>+49 611 952137</v>
      </c>
      <c r="V66" s="6" t="str">
        <f t="shared" si="6"/>
        <v>m.jauch@emailadresse.de</v>
      </c>
      <c r="W66" s="22" t="str">
        <f t="shared" si="8"/>
        <v>mailto:m.jauch@emailadresse.de</v>
      </c>
      <c r="X66" s="29">
        <f>_xlfn.ISOWEEKNUM(Tabelle2[[#This Row],[Geburtstag]])</f>
        <v>48</v>
      </c>
      <c r="Y66" s="26">
        <v>24807</v>
      </c>
      <c r="Z66" s="23">
        <f ca="1">DATEDIF(Tabelle2[[#This Row],[Geburtstag]],TODAY(),"Y")</f>
        <v>52</v>
      </c>
      <c r="AA66" s="18">
        <v>31315</v>
      </c>
      <c r="AB66" s="30">
        <f ca="1">DATEDIF(Tabelle2[[#This Row],[Einstellungsdatum]],TODAY(),"Y")</f>
        <v>35</v>
      </c>
      <c r="AC66" s="23">
        <f ca="1">IF(OR(RIGHT(Tabelle2[[#This Row],[Zugehörigkeit]],1)="0",RIGHT(Tabelle2[[#This Row],[Zugehörigkeit]],1)="5"),1,0)</f>
        <v>1</v>
      </c>
      <c r="AD66" s="13" t="s">
        <v>28</v>
      </c>
      <c r="AE66" s="13" t="str">
        <f>VLOOKUP(Tabelle2[[#This Row],[Team]],Teams[],2,FALSE)</f>
        <v>Produktion</v>
      </c>
      <c r="AF66" s="13" t="s">
        <v>1140</v>
      </c>
      <c r="AG66" s="34">
        <f>VALUE(RIGHT(Tabelle2[[#This Row],[Umfragedauer]],LEN(Tabelle2[[#This Row],[Umfragedauer]])-1))/60</f>
        <v>2.9930555555555557E-2</v>
      </c>
    </row>
    <row r="67" spans="1:33" ht="14.4" hidden="1" x14ac:dyDescent="0.3">
      <c r="A67" s="1">
        <f t="shared" si="7"/>
        <v>64</v>
      </c>
      <c r="B67" s="5">
        <v>64</v>
      </c>
      <c r="C67" s="9">
        <f t="shared" si="2"/>
        <v>64</v>
      </c>
      <c r="D67" s="9" t="str">
        <f t="shared" si="3"/>
        <v>KU-NR 000064</v>
      </c>
      <c r="E67" s="1" t="s">
        <v>647</v>
      </c>
      <c r="F67" s="1">
        <v>64</v>
      </c>
      <c r="G67" s="1" t="s">
        <v>648</v>
      </c>
      <c r="H67" s="1" t="s">
        <v>712</v>
      </c>
      <c r="I67" s="1" t="s">
        <v>19</v>
      </c>
      <c r="K67" s="1" t="s">
        <v>219</v>
      </c>
      <c r="L67" s="1" t="s">
        <v>861</v>
      </c>
      <c r="M67" s="1" t="s">
        <v>989</v>
      </c>
      <c r="N67" s="1" t="s">
        <v>220</v>
      </c>
      <c r="O67" s="1">
        <v>19</v>
      </c>
      <c r="P67" s="1" t="str">
        <f t="shared" si="4"/>
        <v>Prälat-Schneider-Straße 19</v>
      </c>
      <c r="Q67" s="1">
        <v>65204</v>
      </c>
      <c r="R67" s="1" t="s">
        <v>71</v>
      </c>
      <c r="S67" s="1" t="s">
        <v>16</v>
      </c>
      <c r="T67" s="3" t="s">
        <v>221</v>
      </c>
      <c r="U67" s="6" t="str">
        <f t="shared" si="5"/>
        <v>+49 611 995456</v>
      </c>
      <c r="V67" s="6" t="str">
        <f t="shared" si="6"/>
        <v>b.jung@emailadresse.de</v>
      </c>
      <c r="W67" s="22" t="str">
        <f t="shared" si="8"/>
        <v>mailto:b.jung@emailadresse.de</v>
      </c>
      <c r="X67" s="29">
        <f>_xlfn.ISOWEEKNUM(Tabelle2[[#This Row],[Geburtstag]])</f>
        <v>5</v>
      </c>
      <c r="Y67" s="26">
        <v>20486</v>
      </c>
      <c r="Z67" s="23">
        <f ca="1">DATEDIF(Tabelle2[[#This Row],[Geburtstag]],TODAY(),"Y")</f>
        <v>64</v>
      </c>
      <c r="AA67" s="18">
        <v>28865</v>
      </c>
      <c r="AB67" s="30">
        <f ca="1">DATEDIF(Tabelle2[[#This Row],[Einstellungsdatum]],TODAY(),"Y")</f>
        <v>41</v>
      </c>
      <c r="AC67" s="23">
        <f ca="1">IF(OR(RIGHT(Tabelle2[[#This Row],[Zugehörigkeit]],1)="0",RIGHT(Tabelle2[[#This Row],[Zugehörigkeit]],1)="5"),1,0)</f>
        <v>0</v>
      </c>
      <c r="AD67" s="13" t="s">
        <v>103</v>
      </c>
      <c r="AE67" s="13" t="str">
        <f>VLOOKUP(Tabelle2[[#This Row],[Team]],Teams[],2,FALSE)</f>
        <v>Produktion</v>
      </c>
      <c r="AF67" s="13" t="s">
        <v>1141</v>
      </c>
      <c r="AG67" s="34">
        <f>VALUE(RIGHT(Tabelle2[[#This Row],[Umfragedauer]],LEN(Tabelle2[[#This Row],[Umfragedauer]])-1))/60</f>
        <v>3.005787037037037E-2</v>
      </c>
    </row>
    <row r="68" spans="1:33" ht="14.4" x14ac:dyDescent="0.3">
      <c r="A68" s="1">
        <f t="shared" ref="A68:A99" si="9">A67+1</f>
        <v>65</v>
      </c>
      <c r="B68" s="5">
        <v>65</v>
      </c>
      <c r="C68" s="9">
        <f t="shared" si="2"/>
        <v>65</v>
      </c>
      <c r="D68" s="9" t="str">
        <f t="shared" si="3"/>
        <v>KU-NR 000065</v>
      </c>
      <c r="E68" s="1" t="s">
        <v>647</v>
      </c>
      <c r="F68" s="1">
        <v>65</v>
      </c>
      <c r="G68" s="1" t="s">
        <v>648</v>
      </c>
      <c r="H68" s="1" t="s">
        <v>713</v>
      </c>
      <c r="I68" s="1" t="s">
        <v>12</v>
      </c>
      <c r="K68" s="1" t="s">
        <v>222</v>
      </c>
      <c r="L68" s="1" t="s">
        <v>862</v>
      </c>
      <c r="M68" s="1" t="s">
        <v>990</v>
      </c>
      <c r="N68" s="1" t="s">
        <v>223</v>
      </c>
      <c r="O68" s="1">
        <v>13</v>
      </c>
      <c r="P68" s="1" t="str">
        <f t="shared" si="4"/>
        <v>Flözstraße 13</v>
      </c>
      <c r="Q68" s="1">
        <v>55299</v>
      </c>
      <c r="R68" s="1" t="s">
        <v>36</v>
      </c>
      <c r="S68" s="1" t="s">
        <v>16</v>
      </c>
      <c r="T68" s="3" t="s">
        <v>224</v>
      </c>
      <c r="U68" s="6" t="str">
        <f t="shared" si="5"/>
        <v>+49 6135 455555</v>
      </c>
      <c r="V68" s="6" t="str">
        <f t="shared" si="6"/>
        <v>g.jungmann@emailadresse.de</v>
      </c>
      <c r="W68" s="22" t="str">
        <f t="shared" ref="W68:W99" si="10">HYPERLINK("mailto:"&amp;SUBSTITUTE(SUBSTITUTE(SUBSTITUTE(SUBSTITUTE(SUBSTITUTE(SUBSTITUTE(SUBSTITUTE(V68,
"ü","ue"),"ö","oe"),"ä","ae"),"Ü","Ue"),"Ö","Oe"),"Ä","Ae"),"ß","ss"))</f>
        <v>mailto:g.jungmann@emailadresse.de</v>
      </c>
      <c r="X68" s="29">
        <f>_xlfn.ISOWEEKNUM(Tabelle2[[#This Row],[Geburtstag]])</f>
        <v>25</v>
      </c>
      <c r="Y68" s="26">
        <v>22820</v>
      </c>
      <c r="Z68" s="23">
        <f ca="1">DATEDIF(Tabelle2[[#This Row],[Geburtstag]],TODAY(),"Y")</f>
        <v>58</v>
      </c>
      <c r="AA68" s="18">
        <v>30130</v>
      </c>
      <c r="AB68" s="30">
        <f ca="1">DATEDIF(Tabelle2[[#This Row],[Einstellungsdatum]],TODAY(),"Y")</f>
        <v>38</v>
      </c>
      <c r="AC68" s="23">
        <f ca="1">IF(OR(RIGHT(Tabelle2[[#This Row],[Zugehörigkeit]],1)="0",RIGHT(Tabelle2[[#This Row],[Zugehörigkeit]],1)="5"),1,0)</f>
        <v>0</v>
      </c>
      <c r="AD68" s="13" t="s">
        <v>31</v>
      </c>
      <c r="AE68" s="13" t="str">
        <f>VLOOKUP(Tabelle2[[#This Row],[Team]],Teams[],2,FALSE)</f>
        <v>Produktion</v>
      </c>
      <c r="AF68" s="13" t="s">
        <v>1142</v>
      </c>
      <c r="AG68" s="34">
        <f>VALUE(RIGHT(Tabelle2[[#This Row],[Umfragedauer]],LEN(Tabelle2[[#This Row],[Umfragedauer]])-1))/60</f>
        <v>6.1747685185185183E-2</v>
      </c>
    </row>
    <row r="69" spans="1:33" ht="14.4" x14ac:dyDescent="0.3">
      <c r="A69" s="1">
        <f t="shared" si="9"/>
        <v>66</v>
      </c>
      <c r="B69" s="5">
        <v>66</v>
      </c>
      <c r="C69" s="9">
        <f t="shared" ref="C69:C132" si="11">B69</f>
        <v>66</v>
      </c>
      <c r="D69" s="9" t="str">
        <f t="shared" ref="D69:D132" si="12">CONCATENATE("KU-NR ",TEXT(C69,"000000"))</f>
        <v>KU-NR 000066</v>
      </c>
      <c r="E69" s="1" t="s">
        <v>647</v>
      </c>
      <c r="F69" s="1">
        <v>66</v>
      </c>
      <c r="G69" s="1" t="s">
        <v>648</v>
      </c>
      <c r="H69" s="1" t="s">
        <v>714</v>
      </c>
      <c r="K69" s="1" t="s">
        <v>225</v>
      </c>
      <c r="L69" s="1" t="s">
        <v>863</v>
      </c>
      <c r="M69" s="1" t="s">
        <v>991</v>
      </c>
      <c r="N69" s="1" t="s">
        <v>226</v>
      </c>
      <c r="O69" s="1">
        <v>64</v>
      </c>
      <c r="P69" s="1" t="str">
        <f t="shared" ref="P69:P132" si="13">IF(RIGHT(N69,1)=" ",REPLACE(N69,LEN(N69),1,""),N69)&amp;" "&amp;O69</f>
        <v>Händelstraße 64</v>
      </c>
      <c r="Q69" s="1">
        <v>65209</v>
      </c>
      <c r="R69" s="1" t="s">
        <v>71</v>
      </c>
      <c r="S69" s="1" t="s">
        <v>16</v>
      </c>
      <c r="T69" s="3" t="s">
        <v>227</v>
      </c>
      <c r="U69" s="6" t="str">
        <f t="shared" ref="U69:U132" si="14">"+49 "&amp;IF(LEFT(T69,1)="0",REPLACE(T69,1,1,""),T69)</f>
        <v>+49 611 222658</v>
      </c>
      <c r="V69" s="6" t="str">
        <f t="shared" ref="V69:V132" si="15">LOWER(LEFT(L69,1))&amp;"."&amp;LOWER(M69)&amp;"@emailadresse.de"</f>
        <v>s.kadschinsky@emailadresse.de</v>
      </c>
      <c r="W69" s="22" t="str">
        <f t="shared" si="10"/>
        <v>mailto:s.kadschinsky@emailadresse.de</v>
      </c>
      <c r="X69" s="29">
        <f>_xlfn.ISOWEEKNUM(Tabelle2[[#This Row],[Geburtstag]])</f>
        <v>22</v>
      </c>
      <c r="Y69" s="26">
        <v>22797</v>
      </c>
      <c r="Z69" s="23">
        <f ca="1">DATEDIF(Tabelle2[[#This Row],[Geburtstag]],TODAY(),"Y")</f>
        <v>58</v>
      </c>
      <c r="AA69" s="18">
        <v>32635</v>
      </c>
      <c r="AB69" s="30">
        <f ca="1">DATEDIF(Tabelle2[[#This Row],[Einstellungsdatum]],TODAY(),"Y")</f>
        <v>31</v>
      </c>
      <c r="AC69" s="23">
        <f ca="1">IF(OR(RIGHT(Tabelle2[[#This Row],[Zugehörigkeit]],1)="0",RIGHT(Tabelle2[[#This Row],[Zugehörigkeit]],1)="5"),1,0)</f>
        <v>0</v>
      </c>
      <c r="AD69" s="13" t="s">
        <v>31</v>
      </c>
      <c r="AE69" s="13" t="str">
        <f>VLOOKUP(Tabelle2[[#This Row],[Team]],Teams[],2,FALSE)</f>
        <v>Produktion</v>
      </c>
      <c r="AF69" s="13" t="s">
        <v>1143</v>
      </c>
      <c r="AG69" s="34">
        <f>VALUE(RIGHT(Tabelle2[[#This Row],[Umfragedauer]],LEN(Tabelle2[[#This Row],[Umfragedauer]])-1))/60</f>
        <v>4.0173611111111111E-2</v>
      </c>
    </row>
    <row r="70" spans="1:33" ht="14.4" x14ac:dyDescent="0.3">
      <c r="A70" s="1">
        <f t="shared" si="9"/>
        <v>67</v>
      </c>
      <c r="B70" s="5">
        <v>67</v>
      </c>
      <c r="C70" s="9">
        <f t="shared" si="11"/>
        <v>67</v>
      </c>
      <c r="D70" s="9" t="str">
        <f t="shared" si="12"/>
        <v>KU-NR 000067</v>
      </c>
      <c r="E70" s="1" t="s">
        <v>647</v>
      </c>
      <c r="F70" s="1">
        <v>67</v>
      </c>
      <c r="G70" s="1" t="s">
        <v>648</v>
      </c>
      <c r="H70" s="1" t="s">
        <v>715</v>
      </c>
      <c r="K70" s="1" t="s">
        <v>228</v>
      </c>
      <c r="L70" s="1" t="s">
        <v>864</v>
      </c>
      <c r="M70" s="1" t="s">
        <v>992</v>
      </c>
      <c r="N70" s="1" t="s">
        <v>229</v>
      </c>
      <c r="O70" s="1">
        <v>2</v>
      </c>
      <c r="P70" s="1" t="str">
        <f t="shared" si="13"/>
        <v>Heroldstraße 2</v>
      </c>
      <c r="Q70" s="1">
        <v>60327</v>
      </c>
      <c r="R70" s="1" t="s">
        <v>15</v>
      </c>
      <c r="S70" s="1" t="s">
        <v>16</v>
      </c>
      <c r="T70" s="3" t="s">
        <v>230</v>
      </c>
      <c r="U70" s="6" t="str">
        <f t="shared" si="14"/>
        <v>+49 69 777444</v>
      </c>
      <c r="V70" s="6" t="str">
        <f t="shared" si="15"/>
        <v>u.keller@emailadresse.de</v>
      </c>
      <c r="W70" s="22" t="str">
        <f t="shared" si="10"/>
        <v>mailto:u.keller@emailadresse.de</v>
      </c>
      <c r="X70" s="29">
        <f>_xlfn.ISOWEEKNUM(Tabelle2[[#This Row],[Geburtstag]])</f>
        <v>35</v>
      </c>
      <c r="Y70" s="26">
        <v>21061</v>
      </c>
      <c r="Z70" s="23">
        <f ca="1">DATEDIF(Tabelle2[[#This Row],[Geburtstag]],TODAY(),"Y")</f>
        <v>63</v>
      </c>
      <c r="AA70" s="18">
        <v>27895</v>
      </c>
      <c r="AB70" s="30">
        <f ca="1">DATEDIF(Tabelle2[[#This Row],[Einstellungsdatum]],TODAY(),"Y")</f>
        <v>44</v>
      </c>
      <c r="AC70" s="23">
        <f ca="1">IF(OR(RIGHT(Tabelle2[[#This Row],[Zugehörigkeit]],1)="0",RIGHT(Tabelle2[[#This Row],[Zugehörigkeit]],1)="5"),1,0)</f>
        <v>0</v>
      </c>
      <c r="AD70" s="13" t="s">
        <v>31</v>
      </c>
      <c r="AE70" s="13" t="str">
        <f>VLOOKUP(Tabelle2[[#This Row],[Team]],Teams[],2,FALSE)</f>
        <v>Produktion</v>
      </c>
      <c r="AF70" s="13" t="s">
        <v>1144</v>
      </c>
      <c r="AG70" s="34">
        <f>VALUE(RIGHT(Tabelle2[[#This Row],[Umfragedauer]],LEN(Tabelle2[[#This Row],[Umfragedauer]])-1))/60</f>
        <v>6.1481481481481477E-2</v>
      </c>
    </row>
    <row r="71" spans="1:33" ht="14.4" x14ac:dyDescent="0.3">
      <c r="A71" s="1">
        <f t="shared" si="9"/>
        <v>68</v>
      </c>
      <c r="B71" s="5">
        <v>68</v>
      </c>
      <c r="C71" s="9">
        <f t="shared" si="11"/>
        <v>68</v>
      </c>
      <c r="D71" s="9" t="str">
        <f t="shared" si="12"/>
        <v>KU-NR 000068</v>
      </c>
      <c r="E71" s="1" t="s">
        <v>647</v>
      </c>
      <c r="F71" s="1">
        <v>68</v>
      </c>
      <c r="G71" s="1" t="s">
        <v>648</v>
      </c>
      <c r="H71" s="1" t="s">
        <v>716</v>
      </c>
      <c r="I71" s="1" t="s">
        <v>19</v>
      </c>
      <c r="K71" s="1" t="s">
        <v>231</v>
      </c>
      <c r="L71" s="1" t="s">
        <v>865</v>
      </c>
      <c r="M71" s="1" t="s">
        <v>993</v>
      </c>
      <c r="N71" s="1" t="s">
        <v>232</v>
      </c>
      <c r="O71" s="1">
        <v>56</v>
      </c>
      <c r="P71" s="1" t="str">
        <f t="shared" si="13"/>
        <v>Haberstraße 56</v>
      </c>
      <c r="Q71" s="1">
        <v>65201</v>
      </c>
      <c r="R71" s="1" t="s">
        <v>71</v>
      </c>
      <c r="S71" s="1" t="s">
        <v>16</v>
      </c>
      <c r="T71" s="3" t="s">
        <v>233</v>
      </c>
      <c r="U71" s="6" t="str">
        <f t="shared" si="14"/>
        <v>+49 611 999562</v>
      </c>
      <c r="V71" s="6" t="str">
        <f t="shared" si="15"/>
        <v>k.kirsch@emailadresse.de</v>
      </c>
      <c r="W71" s="22" t="str">
        <f t="shared" si="10"/>
        <v>mailto:k.kirsch@emailadresse.de</v>
      </c>
      <c r="X71" s="29">
        <f>_xlfn.ISOWEEKNUM(Tabelle2[[#This Row],[Geburtstag]])</f>
        <v>23</v>
      </c>
      <c r="Y71" s="26">
        <v>19147</v>
      </c>
      <c r="Z71" s="23">
        <f ca="1">DATEDIF(Tabelle2[[#This Row],[Geburtstag]],TODAY(),"Y")</f>
        <v>68</v>
      </c>
      <c r="AA71" s="18">
        <v>28011</v>
      </c>
      <c r="AB71" s="30">
        <f ca="1">DATEDIF(Tabelle2[[#This Row],[Einstellungsdatum]],TODAY(),"Y")</f>
        <v>44</v>
      </c>
      <c r="AC71" s="23">
        <f ca="1">IF(OR(RIGHT(Tabelle2[[#This Row],[Zugehörigkeit]],1)="0",RIGHT(Tabelle2[[#This Row],[Zugehörigkeit]],1)="5"),1,0)</f>
        <v>0</v>
      </c>
      <c r="AD71" s="13" t="s">
        <v>31</v>
      </c>
      <c r="AE71" s="13" t="str">
        <f>VLOOKUP(Tabelle2[[#This Row],[Team]],Teams[],2,FALSE)</f>
        <v>Produktion</v>
      </c>
      <c r="AF71" s="13" t="s">
        <v>1145</v>
      </c>
      <c r="AG71" s="34">
        <f>VALUE(RIGHT(Tabelle2[[#This Row],[Umfragedauer]],LEN(Tabelle2[[#This Row],[Umfragedauer]])-1))/60</f>
        <v>2.8935185185185182E-2</v>
      </c>
    </row>
    <row r="72" spans="1:33" ht="14.4" hidden="1" x14ac:dyDescent="0.3">
      <c r="A72" s="1">
        <f t="shared" si="9"/>
        <v>69</v>
      </c>
      <c r="B72" s="5">
        <v>69</v>
      </c>
      <c r="C72" s="9">
        <f t="shared" si="11"/>
        <v>69</v>
      </c>
      <c r="D72" s="9" t="str">
        <f t="shared" si="12"/>
        <v>KU-NR 000069</v>
      </c>
      <c r="E72" s="1" t="s">
        <v>647</v>
      </c>
      <c r="F72" s="1">
        <v>69</v>
      </c>
      <c r="G72" s="1" t="s">
        <v>648</v>
      </c>
      <c r="H72" s="1" t="s">
        <v>717</v>
      </c>
      <c r="I72" s="1" t="s">
        <v>12</v>
      </c>
      <c r="K72" s="1" t="s">
        <v>234</v>
      </c>
      <c r="L72" s="1" t="s">
        <v>854</v>
      </c>
      <c r="M72" s="1" t="s">
        <v>994</v>
      </c>
      <c r="N72" s="1" t="s">
        <v>235</v>
      </c>
      <c r="O72" s="1">
        <v>24</v>
      </c>
      <c r="P72" s="1" t="str">
        <f t="shared" si="13"/>
        <v>Ewaldstraße 24</v>
      </c>
      <c r="Q72" s="1">
        <v>65209</v>
      </c>
      <c r="R72" s="1" t="s">
        <v>71</v>
      </c>
      <c r="S72" s="1" t="s">
        <v>16</v>
      </c>
      <c r="T72" s="3" t="s">
        <v>236</v>
      </c>
      <c r="U72" s="6" t="str">
        <f t="shared" si="14"/>
        <v>+49 611 971235</v>
      </c>
      <c r="V72" s="6" t="str">
        <f t="shared" si="15"/>
        <v>f.klapp@emailadresse.de</v>
      </c>
      <c r="W72" s="22" t="str">
        <f t="shared" si="10"/>
        <v>mailto:f.klapp@emailadresse.de</v>
      </c>
      <c r="X72" s="29">
        <f>_xlfn.ISOWEEKNUM(Tabelle2[[#This Row],[Geburtstag]])</f>
        <v>14</v>
      </c>
      <c r="Y72" s="26">
        <v>27490</v>
      </c>
      <c r="Z72" s="23">
        <f ca="1">DATEDIF(Tabelle2[[#This Row],[Geburtstag]],TODAY(),"Y")</f>
        <v>45</v>
      </c>
      <c r="AA72" s="18">
        <v>35545</v>
      </c>
      <c r="AB72" s="30">
        <f ca="1">DATEDIF(Tabelle2[[#This Row],[Einstellungsdatum]],TODAY(),"Y")</f>
        <v>23</v>
      </c>
      <c r="AC72" s="23">
        <f ca="1">IF(OR(RIGHT(Tabelle2[[#This Row],[Zugehörigkeit]],1)="0",RIGHT(Tabelle2[[#This Row],[Zugehörigkeit]],1)="5"),1,0)</f>
        <v>0</v>
      </c>
      <c r="AD72" s="13" t="s">
        <v>28</v>
      </c>
      <c r="AE72" s="13" t="str">
        <f>VLOOKUP(Tabelle2[[#This Row],[Team]],Teams[],2,FALSE)</f>
        <v>Produktion</v>
      </c>
      <c r="AF72" s="13" t="s">
        <v>1146</v>
      </c>
      <c r="AG72" s="34">
        <f>VALUE(RIGHT(Tabelle2[[#This Row],[Umfragedauer]],LEN(Tabelle2[[#This Row],[Umfragedauer]])-1))/60</f>
        <v>2.7129629629629632E-2</v>
      </c>
    </row>
    <row r="73" spans="1:33" ht="14.4" hidden="1" x14ac:dyDescent="0.3">
      <c r="A73" s="1">
        <f t="shared" si="9"/>
        <v>70</v>
      </c>
      <c r="B73" s="5">
        <v>70</v>
      </c>
      <c r="C73" s="9">
        <f t="shared" si="11"/>
        <v>70</v>
      </c>
      <c r="D73" s="9" t="str">
        <f t="shared" si="12"/>
        <v>KU-NR 000070</v>
      </c>
      <c r="E73" s="1" t="s">
        <v>647</v>
      </c>
      <c r="F73" s="1">
        <v>70</v>
      </c>
      <c r="G73" s="1" t="s">
        <v>648</v>
      </c>
      <c r="H73" s="1" t="s">
        <v>718</v>
      </c>
      <c r="I73" s="1" t="s">
        <v>19</v>
      </c>
      <c r="K73" s="1" t="s">
        <v>237</v>
      </c>
      <c r="L73" s="1" t="s">
        <v>866</v>
      </c>
      <c r="M73" s="1" t="s">
        <v>995</v>
      </c>
      <c r="N73" s="1" t="s">
        <v>238</v>
      </c>
      <c r="O73" s="1">
        <v>1</v>
      </c>
      <c r="P73" s="1" t="str">
        <f t="shared" si="13"/>
        <v>Auf der Heide 1</v>
      </c>
      <c r="Q73" s="1">
        <v>65201</v>
      </c>
      <c r="R73" s="1" t="s">
        <v>71</v>
      </c>
      <c r="S73" s="1" t="s">
        <v>16</v>
      </c>
      <c r="T73" s="3" t="s">
        <v>239</v>
      </c>
      <c r="U73" s="6" t="str">
        <f t="shared" si="14"/>
        <v>+49 611 899475</v>
      </c>
      <c r="V73" s="6" t="str">
        <f t="shared" si="15"/>
        <v>s.klotz@emailadresse.de</v>
      </c>
      <c r="W73" s="22" t="str">
        <f t="shared" si="10"/>
        <v>mailto:s.klotz@emailadresse.de</v>
      </c>
      <c r="X73" s="29">
        <f>_xlfn.ISOWEEKNUM(Tabelle2[[#This Row],[Geburtstag]])</f>
        <v>29</v>
      </c>
      <c r="Y73" s="26">
        <v>20290</v>
      </c>
      <c r="Z73" s="23">
        <f ca="1">DATEDIF(Tabelle2[[#This Row],[Geburtstag]],TODAY(),"Y")</f>
        <v>65</v>
      </c>
      <c r="AA73" s="18">
        <v>37614</v>
      </c>
      <c r="AB73" s="30">
        <f ca="1">DATEDIF(Tabelle2[[#This Row],[Einstellungsdatum]],TODAY(),"Y")</f>
        <v>17</v>
      </c>
      <c r="AC73" s="23">
        <f ca="1">IF(OR(RIGHT(Tabelle2[[#This Row],[Zugehörigkeit]],1)="0",RIGHT(Tabelle2[[#This Row],[Zugehörigkeit]],1)="5"),1,0)</f>
        <v>0</v>
      </c>
      <c r="AD73" s="13" t="s">
        <v>65</v>
      </c>
      <c r="AE73" s="13" t="str">
        <f>VLOOKUP(Tabelle2[[#This Row],[Team]],Teams[],2,FALSE)</f>
        <v>Produktion</v>
      </c>
      <c r="AF73" s="13" t="s">
        <v>1147</v>
      </c>
      <c r="AG73" s="34">
        <f>VALUE(RIGHT(Tabelle2[[#This Row],[Umfragedauer]],LEN(Tabelle2[[#This Row],[Umfragedauer]])-1))/60</f>
        <v>2.736111111111111E-2</v>
      </c>
    </row>
    <row r="74" spans="1:33" ht="14.4" hidden="1" x14ac:dyDescent="0.3">
      <c r="A74" s="1">
        <f t="shared" si="9"/>
        <v>71</v>
      </c>
      <c r="B74" s="5">
        <v>71</v>
      </c>
      <c r="C74" s="9">
        <f t="shared" si="11"/>
        <v>71</v>
      </c>
      <c r="D74" s="9" t="str">
        <f t="shared" si="12"/>
        <v>KU-NR 000071</v>
      </c>
      <c r="E74" s="1" t="s">
        <v>647</v>
      </c>
      <c r="F74" s="1">
        <v>71</v>
      </c>
      <c r="G74" s="1" t="s">
        <v>648</v>
      </c>
      <c r="H74" s="1" t="s">
        <v>719</v>
      </c>
      <c r="I74" s="1" t="s">
        <v>19</v>
      </c>
      <c r="K74" s="1" t="s">
        <v>240</v>
      </c>
      <c r="L74" s="1" t="s">
        <v>867</v>
      </c>
      <c r="M74" s="1" t="s">
        <v>996</v>
      </c>
      <c r="N74" s="1" t="s">
        <v>241</v>
      </c>
      <c r="O74" s="1">
        <v>16</v>
      </c>
      <c r="P74" s="1" t="str">
        <f t="shared" si="13"/>
        <v>Herforder Straße 16</v>
      </c>
      <c r="Q74" s="1">
        <v>60312</v>
      </c>
      <c r="R74" s="1" t="s">
        <v>15</v>
      </c>
      <c r="S74" s="1" t="s">
        <v>16</v>
      </c>
      <c r="T74" s="3" t="s">
        <v>242</v>
      </c>
      <c r="U74" s="6" t="str">
        <f t="shared" si="14"/>
        <v>+49 69 154688</v>
      </c>
      <c r="V74" s="6" t="str">
        <f t="shared" si="15"/>
        <v>n.klumpp@emailadresse.de</v>
      </c>
      <c r="W74" s="22" t="str">
        <f t="shared" si="10"/>
        <v>mailto:n.klumpp@emailadresse.de</v>
      </c>
      <c r="X74" s="29">
        <f>_xlfn.ISOWEEKNUM(Tabelle2[[#This Row],[Geburtstag]])</f>
        <v>3</v>
      </c>
      <c r="Y74" s="26">
        <v>22301</v>
      </c>
      <c r="Z74" s="23">
        <f ca="1">DATEDIF(Tabelle2[[#This Row],[Geburtstag]],TODAY(),"Y")</f>
        <v>59</v>
      </c>
      <c r="AA74" s="18">
        <v>31931</v>
      </c>
      <c r="AB74" s="30">
        <f ca="1">DATEDIF(Tabelle2[[#This Row],[Einstellungsdatum]],TODAY(),"Y")</f>
        <v>33</v>
      </c>
      <c r="AC74" s="23">
        <f ca="1">IF(OR(RIGHT(Tabelle2[[#This Row],[Zugehörigkeit]],1)="0",RIGHT(Tabelle2[[#This Row],[Zugehörigkeit]],1)="5"),1,0)</f>
        <v>0</v>
      </c>
      <c r="AD74" s="13" t="s">
        <v>243</v>
      </c>
      <c r="AE74" s="13" t="str">
        <f>VLOOKUP(Tabelle2[[#This Row],[Team]],Teams[],2,FALSE)</f>
        <v>Konstruktion/Design</v>
      </c>
      <c r="AF74" s="13" t="s">
        <v>1148</v>
      </c>
      <c r="AG74" s="34">
        <f>VALUE(RIGHT(Tabelle2[[#This Row],[Umfragedauer]],LEN(Tabelle2[[#This Row],[Umfragedauer]])-1))/60</f>
        <v>2.9884259259259256E-2</v>
      </c>
    </row>
    <row r="75" spans="1:33" ht="14.4" x14ac:dyDescent="0.3">
      <c r="A75" s="1">
        <f t="shared" si="9"/>
        <v>72</v>
      </c>
      <c r="B75" s="5">
        <v>72</v>
      </c>
      <c r="C75" s="9">
        <f t="shared" si="11"/>
        <v>72</v>
      </c>
      <c r="D75" s="9" t="str">
        <f t="shared" si="12"/>
        <v>KU-NR 000072</v>
      </c>
      <c r="E75" s="1" t="s">
        <v>647</v>
      </c>
      <c r="F75" s="1">
        <v>72</v>
      </c>
      <c r="G75" s="1" t="s">
        <v>648</v>
      </c>
      <c r="H75" s="1" t="s">
        <v>720</v>
      </c>
      <c r="K75" s="1" t="s">
        <v>244</v>
      </c>
      <c r="L75" s="1" t="s">
        <v>868</v>
      </c>
      <c r="M75" s="1" t="s">
        <v>997</v>
      </c>
      <c r="N75" s="1" t="s">
        <v>245</v>
      </c>
      <c r="O75" s="1">
        <v>66</v>
      </c>
      <c r="P75" s="1" t="str">
        <f t="shared" si="13"/>
        <v>Zur-Nieden-Straße 66</v>
      </c>
      <c r="Q75" s="1">
        <v>60319</v>
      </c>
      <c r="R75" s="1" t="s">
        <v>15</v>
      </c>
      <c r="S75" s="1" t="s">
        <v>16</v>
      </c>
      <c r="T75" s="3" t="s">
        <v>246</v>
      </c>
      <c r="U75" s="6" t="str">
        <f t="shared" si="14"/>
        <v>+49 69 986544</v>
      </c>
      <c r="V75" s="6" t="str">
        <f t="shared" si="15"/>
        <v>h.kohl@emailadresse.de</v>
      </c>
      <c r="W75" s="22" t="str">
        <f t="shared" si="10"/>
        <v>mailto:h.kohl@emailadresse.de</v>
      </c>
      <c r="X75" s="29">
        <f>_xlfn.ISOWEEKNUM(Tabelle2[[#This Row],[Geburtstag]])</f>
        <v>35</v>
      </c>
      <c r="Y75" s="26">
        <v>24348</v>
      </c>
      <c r="Z75" s="23">
        <f ca="1">DATEDIF(Tabelle2[[#This Row],[Geburtstag]],TODAY(),"Y")</f>
        <v>54</v>
      </c>
      <c r="AA75" s="18">
        <v>31151</v>
      </c>
      <c r="AB75" s="30">
        <f ca="1">DATEDIF(Tabelle2[[#This Row],[Einstellungsdatum]],TODAY(),"Y")</f>
        <v>35</v>
      </c>
      <c r="AC75" s="23">
        <f ca="1">IF(OR(RIGHT(Tabelle2[[#This Row],[Zugehörigkeit]],1)="0",RIGHT(Tabelle2[[#This Row],[Zugehörigkeit]],1)="5"),1,0)</f>
        <v>1</v>
      </c>
      <c r="AD75" s="13" t="s">
        <v>31</v>
      </c>
      <c r="AE75" s="13" t="str">
        <f>VLOOKUP(Tabelle2[[#This Row],[Team]],Teams[],2,FALSE)</f>
        <v>Produktion</v>
      </c>
      <c r="AF75" s="13" t="s">
        <v>1090</v>
      </c>
      <c r="AG75" s="34">
        <f>VALUE(RIGHT(Tabelle2[[#This Row],[Umfragedauer]],LEN(Tabelle2[[#This Row],[Umfragedauer]])-1))/60</f>
        <v>3.0173611111111113E-2</v>
      </c>
    </row>
    <row r="76" spans="1:33" ht="14.4" hidden="1" x14ac:dyDescent="0.3">
      <c r="A76" s="1">
        <f t="shared" si="9"/>
        <v>73</v>
      </c>
      <c r="B76" s="5">
        <v>73</v>
      </c>
      <c r="C76" s="9">
        <f t="shared" si="11"/>
        <v>73</v>
      </c>
      <c r="D76" s="9" t="str">
        <f t="shared" si="12"/>
        <v>KU-NR 000073</v>
      </c>
      <c r="E76" s="1" t="s">
        <v>647</v>
      </c>
      <c r="F76" s="1">
        <v>73</v>
      </c>
      <c r="G76" s="1" t="s">
        <v>648</v>
      </c>
      <c r="H76" s="1" t="s">
        <v>721</v>
      </c>
      <c r="K76" s="1" t="s">
        <v>247</v>
      </c>
      <c r="L76" s="1" t="s">
        <v>869</v>
      </c>
      <c r="M76" s="1" t="s">
        <v>998</v>
      </c>
      <c r="N76" s="1" t="s">
        <v>248</v>
      </c>
      <c r="O76" s="1">
        <v>60</v>
      </c>
      <c r="P76" s="1" t="str">
        <f t="shared" si="13"/>
        <v>Sandforths Weg 60</v>
      </c>
      <c r="Q76" s="1">
        <v>65202</v>
      </c>
      <c r="R76" s="1" t="s">
        <v>71</v>
      </c>
      <c r="S76" s="1" t="s">
        <v>16</v>
      </c>
      <c r="T76" s="3" t="s">
        <v>249</v>
      </c>
      <c r="U76" s="6" t="str">
        <f t="shared" si="14"/>
        <v>+49 611 777453</v>
      </c>
      <c r="V76" s="6" t="str">
        <f t="shared" si="15"/>
        <v>s.kreutzer@emailadresse.de</v>
      </c>
      <c r="W76" s="22" t="str">
        <f t="shared" si="10"/>
        <v>mailto:s.kreutzer@emailadresse.de</v>
      </c>
      <c r="X76" s="29">
        <f>_xlfn.ISOWEEKNUM(Tabelle2[[#This Row],[Geburtstag]])</f>
        <v>48</v>
      </c>
      <c r="Y76" s="26">
        <v>18960</v>
      </c>
      <c r="Z76" s="23">
        <f ca="1">DATEDIF(Tabelle2[[#This Row],[Geburtstag]],TODAY(),"Y")</f>
        <v>68</v>
      </c>
      <c r="AA76" s="18">
        <v>25409</v>
      </c>
      <c r="AB76" s="30">
        <f ca="1">DATEDIF(Tabelle2[[#This Row],[Einstellungsdatum]],TODAY(),"Y")</f>
        <v>51</v>
      </c>
      <c r="AC76" s="23">
        <f ca="1">IF(OR(RIGHT(Tabelle2[[#This Row],[Zugehörigkeit]],1)="0",RIGHT(Tabelle2[[#This Row],[Zugehörigkeit]],1)="5"),1,0)</f>
        <v>0</v>
      </c>
      <c r="AD76" s="13" t="s">
        <v>65</v>
      </c>
      <c r="AE76" s="13" t="str">
        <f>VLOOKUP(Tabelle2[[#This Row],[Team]],Teams[],2,FALSE)</f>
        <v>Produktion</v>
      </c>
      <c r="AF76" s="13" t="s">
        <v>1149</v>
      </c>
      <c r="AG76" s="34">
        <f>VALUE(RIGHT(Tabelle2[[#This Row],[Umfragedauer]],LEN(Tabelle2[[#This Row],[Umfragedauer]])-1))/60</f>
        <v>3.0138888888888889E-2</v>
      </c>
    </row>
    <row r="77" spans="1:33" ht="14.4" hidden="1" x14ac:dyDescent="0.3">
      <c r="A77" s="1">
        <f t="shared" si="9"/>
        <v>74</v>
      </c>
      <c r="B77" s="5">
        <v>74</v>
      </c>
      <c r="C77" s="9">
        <f t="shared" si="11"/>
        <v>74</v>
      </c>
      <c r="D77" s="9" t="str">
        <f t="shared" si="12"/>
        <v>KU-NR 000074</v>
      </c>
      <c r="E77" s="1" t="s">
        <v>647</v>
      </c>
      <c r="F77" s="1">
        <v>74</v>
      </c>
      <c r="G77" s="1" t="s">
        <v>648</v>
      </c>
      <c r="H77" s="1" t="s">
        <v>722</v>
      </c>
      <c r="I77" s="1" t="s">
        <v>19</v>
      </c>
      <c r="K77" s="1" t="s">
        <v>250</v>
      </c>
      <c r="L77" s="1" t="s">
        <v>870</v>
      </c>
      <c r="M77" s="1" t="s">
        <v>999</v>
      </c>
      <c r="N77" s="1" t="s">
        <v>251</v>
      </c>
      <c r="O77" s="1">
        <v>24</v>
      </c>
      <c r="P77" s="1" t="str">
        <f t="shared" si="13"/>
        <v>Eckstraße 24</v>
      </c>
      <c r="Q77" s="1">
        <v>60310</v>
      </c>
      <c r="R77" s="1" t="s">
        <v>15</v>
      </c>
      <c r="S77" s="1" t="s">
        <v>16</v>
      </c>
      <c r="T77" s="3" t="s">
        <v>252</v>
      </c>
      <c r="U77" s="6" t="str">
        <f t="shared" si="14"/>
        <v>+49 69 888552</v>
      </c>
      <c r="V77" s="6" t="str">
        <f t="shared" si="15"/>
        <v>t.kron-küppers@emailadresse.de</v>
      </c>
      <c r="W77" s="22" t="str">
        <f t="shared" si="10"/>
        <v>mailto:t.kron-kueppers@emailadresse.de</v>
      </c>
      <c r="X77" s="29">
        <f>_xlfn.ISOWEEKNUM(Tabelle2[[#This Row],[Geburtstag]])</f>
        <v>23</v>
      </c>
      <c r="Y77" s="26">
        <v>24993</v>
      </c>
      <c r="Z77" s="23">
        <f ca="1">DATEDIF(Tabelle2[[#This Row],[Geburtstag]],TODAY(),"Y")</f>
        <v>52</v>
      </c>
      <c r="AA77" s="18">
        <v>35400</v>
      </c>
      <c r="AB77" s="30">
        <f ca="1">DATEDIF(Tabelle2[[#This Row],[Einstellungsdatum]],TODAY(),"Y")</f>
        <v>23</v>
      </c>
      <c r="AC77" s="23">
        <f ca="1">IF(OR(RIGHT(Tabelle2[[#This Row],[Zugehörigkeit]],1)="0",RIGHT(Tabelle2[[#This Row],[Zugehörigkeit]],1)="5"),1,0)</f>
        <v>0</v>
      </c>
      <c r="AD77" s="13" t="s">
        <v>28</v>
      </c>
      <c r="AE77" s="13" t="str">
        <f>VLOOKUP(Tabelle2[[#This Row],[Team]],Teams[],2,FALSE)</f>
        <v>Produktion</v>
      </c>
      <c r="AF77" s="13" t="s">
        <v>1140</v>
      </c>
      <c r="AG77" s="34">
        <f>VALUE(RIGHT(Tabelle2[[#This Row],[Umfragedauer]],LEN(Tabelle2[[#This Row],[Umfragedauer]])-1))/60</f>
        <v>2.9930555555555557E-2</v>
      </c>
    </row>
    <row r="78" spans="1:33" ht="14.4" x14ac:dyDescent="0.3">
      <c r="A78" s="1">
        <f t="shared" si="9"/>
        <v>75</v>
      </c>
      <c r="B78" s="5">
        <v>75</v>
      </c>
      <c r="C78" s="9">
        <f t="shared" si="11"/>
        <v>75</v>
      </c>
      <c r="D78" s="9" t="str">
        <f t="shared" si="12"/>
        <v>KU-NR 000075</v>
      </c>
      <c r="E78" s="1" t="s">
        <v>647</v>
      </c>
      <c r="F78" s="1">
        <v>75</v>
      </c>
      <c r="G78" s="1" t="s">
        <v>648</v>
      </c>
      <c r="H78" s="1" t="s">
        <v>723</v>
      </c>
      <c r="I78" s="1" t="s">
        <v>19</v>
      </c>
      <c r="K78" s="1" t="s">
        <v>253</v>
      </c>
      <c r="L78" s="1" t="s">
        <v>871</v>
      </c>
      <c r="M78" s="1" t="s">
        <v>1000</v>
      </c>
      <c r="N78" s="1" t="s">
        <v>254</v>
      </c>
      <c r="O78" s="1">
        <v>3</v>
      </c>
      <c r="P78" s="1" t="str">
        <f t="shared" si="13"/>
        <v>Drögenkamp 3</v>
      </c>
      <c r="Q78" s="1">
        <v>60318</v>
      </c>
      <c r="R78" s="1" t="s">
        <v>15</v>
      </c>
      <c r="S78" s="1" t="s">
        <v>16</v>
      </c>
      <c r="T78" s="3" t="s">
        <v>255</v>
      </c>
      <c r="U78" s="6" t="str">
        <f t="shared" si="14"/>
        <v>+49 69 222222</v>
      </c>
      <c r="V78" s="6" t="str">
        <f t="shared" si="15"/>
        <v>k.lampe@emailadresse.de</v>
      </c>
      <c r="W78" s="22" t="str">
        <f t="shared" si="10"/>
        <v>mailto:k.lampe@emailadresse.de</v>
      </c>
      <c r="X78" s="29">
        <f>_xlfn.ISOWEEKNUM(Tabelle2[[#This Row],[Geburtstag]])</f>
        <v>13</v>
      </c>
      <c r="Y78" s="26">
        <v>22370</v>
      </c>
      <c r="Z78" s="23">
        <f ca="1">DATEDIF(Tabelle2[[#This Row],[Geburtstag]],TODAY(),"Y")</f>
        <v>59</v>
      </c>
      <c r="AA78" s="18">
        <v>32510</v>
      </c>
      <c r="AB78" s="30">
        <f ca="1">DATEDIF(Tabelle2[[#This Row],[Einstellungsdatum]],TODAY(),"Y")</f>
        <v>31</v>
      </c>
      <c r="AC78" s="23">
        <f ca="1">IF(OR(RIGHT(Tabelle2[[#This Row],[Zugehörigkeit]],1)="0",RIGHT(Tabelle2[[#This Row],[Zugehörigkeit]],1)="5"),1,0)</f>
        <v>0</v>
      </c>
      <c r="AD78" s="13" t="s">
        <v>31</v>
      </c>
      <c r="AE78" s="13" t="str">
        <f>VLOOKUP(Tabelle2[[#This Row],[Team]],Teams[],2,FALSE)</f>
        <v>Produktion</v>
      </c>
      <c r="AF78" s="13" t="s">
        <v>1093</v>
      </c>
      <c r="AG78" s="34">
        <f>VALUE(RIGHT(Tabelle2[[#This Row],[Umfragedauer]],LEN(Tabelle2[[#This Row],[Umfragedauer]])-1))/60</f>
        <v>3.0208333333333334E-2</v>
      </c>
    </row>
    <row r="79" spans="1:33" ht="14.4" hidden="1" x14ac:dyDescent="0.3">
      <c r="A79" s="1">
        <f t="shared" si="9"/>
        <v>76</v>
      </c>
      <c r="B79" s="5">
        <v>76</v>
      </c>
      <c r="C79" s="9">
        <f t="shared" si="11"/>
        <v>76</v>
      </c>
      <c r="D79" s="9" t="str">
        <f t="shared" si="12"/>
        <v>KU-NR 000076</v>
      </c>
      <c r="E79" s="1" t="s">
        <v>647</v>
      </c>
      <c r="F79" s="1">
        <v>76</v>
      </c>
      <c r="G79" s="1" t="s">
        <v>648</v>
      </c>
      <c r="H79" s="1" t="s">
        <v>724</v>
      </c>
      <c r="I79" s="1" t="s">
        <v>12</v>
      </c>
      <c r="K79" s="1" t="s">
        <v>256</v>
      </c>
      <c r="L79" s="1" t="s">
        <v>831</v>
      </c>
      <c r="M79" s="1" t="s">
        <v>1001</v>
      </c>
      <c r="N79" s="1" t="s">
        <v>257</v>
      </c>
      <c r="O79" s="1">
        <v>7</v>
      </c>
      <c r="P79" s="1" t="str">
        <f t="shared" si="13"/>
        <v>Börniger Straße 7</v>
      </c>
      <c r="Q79" s="1">
        <v>60324</v>
      </c>
      <c r="R79" s="1" t="s">
        <v>15</v>
      </c>
      <c r="S79" s="1" t="s">
        <v>16</v>
      </c>
      <c r="T79" s="3" t="s">
        <v>258</v>
      </c>
      <c r="U79" s="6" t="str">
        <f t="shared" si="14"/>
        <v>+49 69 999632</v>
      </c>
      <c r="V79" s="6" t="str">
        <f t="shared" si="15"/>
        <v>j.landmann@emailadresse.de</v>
      </c>
      <c r="W79" s="22" t="str">
        <f t="shared" si="10"/>
        <v>mailto:j.landmann@emailadresse.de</v>
      </c>
      <c r="X79" s="29">
        <f>_xlfn.ISOWEEKNUM(Tabelle2[[#This Row],[Geburtstag]])</f>
        <v>35</v>
      </c>
      <c r="Y79" s="26">
        <v>27634</v>
      </c>
      <c r="Z79" s="23">
        <f ca="1">DATEDIF(Tabelle2[[#This Row],[Geburtstag]],TODAY(),"Y")</f>
        <v>45</v>
      </c>
      <c r="AA79" s="18">
        <v>34179</v>
      </c>
      <c r="AB79" s="30">
        <f ca="1">DATEDIF(Tabelle2[[#This Row],[Einstellungsdatum]],TODAY(),"Y")</f>
        <v>27</v>
      </c>
      <c r="AC79" s="23">
        <f ca="1">IF(OR(RIGHT(Tabelle2[[#This Row],[Zugehörigkeit]],1)="0",RIGHT(Tabelle2[[#This Row],[Zugehörigkeit]],1)="5"),1,0)</f>
        <v>0</v>
      </c>
      <c r="AD79" s="13" t="s">
        <v>99</v>
      </c>
      <c r="AE79" s="13" t="str">
        <f>VLOOKUP(Tabelle2[[#This Row],[Team]],Teams[],2,FALSE)</f>
        <v>Leitungen</v>
      </c>
      <c r="AF79" s="13" t="s">
        <v>1150</v>
      </c>
      <c r="AG79" s="34">
        <f>VALUE(RIGHT(Tabelle2[[#This Row],[Umfragedauer]],LEN(Tabelle2[[#This Row],[Umfragedauer]])-1))/60</f>
        <v>3.019675925925926E-2</v>
      </c>
    </row>
    <row r="80" spans="1:33" ht="14.4" x14ac:dyDescent="0.3">
      <c r="A80" s="1">
        <f t="shared" si="9"/>
        <v>77</v>
      </c>
      <c r="B80" s="5">
        <v>77</v>
      </c>
      <c r="C80" s="9">
        <f t="shared" si="11"/>
        <v>77</v>
      </c>
      <c r="D80" s="9" t="str">
        <f t="shared" si="12"/>
        <v>KU-NR 000077</v>
      </c>
      <c r="E80" s="1" t="s">
        <v>647</v>
      </c>
      <c r="F80" s="1">
        <v>77</v>
      </c>
      <c r="G80" s="1" t="s">
        <v>648</v>
      </c>
      <c r="H80" s="1" t="s">
        <v>725</v>
      </c>
      <c r="I80" s="1" t="s">
        <v>12</v>
      </c>
      <c r="K80" s="1" t="s">
        <v>259</v>
      </c>
      <c r="L80" s="1" t="s">
        <v>872</v>
      </c>
      <c r="M80" s="1" t="s">
        <v>1002</v>
      </c>
      <c r="N80" s="1" t="s">
        <v>260</v>
      </c>
      <c r="O80" s="1">
        <v>56</v>
      </c>
      <c r="P80" s="1" t="str">
        <f t="shared" si="13"/>
        <v>Industriestraße 56</v>
      </c>
      <c r="Q80" s="1">
        <v>64292</v>
      </c>
      <c r="R80" s="1" t="s">
        <v>22</v>
      </c>
      <c r="S80" s="1" t="s">
        <v>16</v>
      </c>
      <c r="T80" s="3" t="s">
        <v>261</v>
      </c>
      <c r="U80" s="6" t="str">
        <f t="shared" si="14"/>
        <v>+49 6151 444444</v>
      </c>
      <c r="V80" s="6" t="str">
        <f t="shared" si="15"/>
        <v>k.langer@emailadresse.de</v>
      </c>
      <c r="W80" s="22" t="str">
        <f t="shared" si="10"/>
        <v>mailto:k.langer@emailadresse.de</v>
      </c>
      <c r="X80" s="29">
        <f>_xlfn.ISOWEEKNUM(Tabelle2[[#This Row],[Geburtstag]])</f>
        <v>34</v>
      </c>
      <c r="Y80" s="26">
        <v>20324</v>
      </c>
      <c r="Z80" s="23">
        <f ca="1">DATEDIF(Tabelle2[[#This Row],[Geburtstag]],TODAY(),"Y")</f>
        <v>65</v>
      </c>
      <c r="AA80" s="18">
        <v>31004</v>
      </c>
      <c r="AB80" s="30">
        <f ca="1">DATEDIF(Tabelle2[[#This Row],[Einstellungsdatum]],TODAY(),"Y")</f>
        <v>35</v>
      </c>
      <c r="AC80" s="23">
        <f ca="1">IF(OR(RIGHT(Tabelle2[[#This Row],[Zugehörigkeit]],1)="0",RIGHT(Tabelle2[[#This Row],[Zugehörigkeit]],1)="5"),1,0)</f>
        <v>1</v>
      </c>
      <c r="AD80" s="13" t="s">
        <v>31</v>
      </c>
      <c r="AE80" s="13" t="str">
        <f>VLOOKUP(Tabelle2[[#This Row],[Team]],Teams[],2,FALSE)</f>
        <v>Produktion</v>
      </c>
      <c r="AF80" s="13" t="s">
        <v>1151</v>
      </c>
      <c r="AG80" s="34">
        <f>VALUE(RIGHT(Tabelle2[[#This Row],[Umfragedauer]],LEN(Tabelle2[[#This Row],[Umfragedauer]])-1))/60</f>
        <v>3.0185185185185186E-2</v>
      </c>
    </row>
    <row r="81" spans="1:33" ht="14.4" hidden="1" x14ac:dyDescent="0.3">
      <c r="A81" s="1">
        <f t="shared" si="9"/>
        <v>78</v>
      </c>
      <c r="B81" s="5">
        <v>78</v>
      </c>
      <c r="C81" s="9">
        <f t="shared" si="11"/>
        <v>78</v>
      </c>
      <c r="D81" s="9" t="str">
        <f t="shared" si="12"/>
        <v>KU-NR 000078</v>
      </c>
      <c r="E81" s="1" t="s">
        <v>647</v>
      </c>
      <c r="F81" s="1">
        <v>78</v>
      </c>
      <c r="G81" s="1" t="s">
        <v>648</v>
      </c>
      <c r="H81" s="1" t="s">
        <v>726</v>
      </c>
      <c r="I81" s="1" t="s">
        <v>12</v>
      </c>
      <c r="K81" s="1" t="s">
        <v>262</v>
      </c>
      <c r="L81" s="1" t="s">
        <v>873</v>
      </c>
      <c r="M81" s="1" t="s">
        <v>1003</v>
      </c>
      <c r="N81" s="1" t="s">
        <v>263</v>
      </c>
      <c r="O81" s="1">
        <v>41</v>
      </c>
      <c r="P81" s="1" t="str">
        <f t="shared" si="13"/>
        <v>Kurze Straße 41</v>
      </c>
      <c r="Q81" s="1">
        <v>65205</v>
      </c>
      <c r="R81" s="1" t="s">
        <v>71</v>
      </c>
      <c r="S81" s="1" t="s">
        <v>16</v>
      </c>
      <c r="T81" s="3" t="s">
        <v>264</v>
      </c>
      <c r="U81" s="6" t="str">
        <f t="shared" si="14"/>
        <v>+49 611 9615874</v>
      </c>
      <c r="V81" s="6" t="str">
        <f t="shared" si="15"/>
        <v>s.laubenstein@emailadresse.de</v>
      </c>
      <c r="W81" s="22" t="str">
        <f t="shared" si="10"/>
        <v>mailto:s.laubenstein@emailadresse.de</v>
      </c>
      <c r="X81" s="29">
        <f>_xlfn.ISOWEEKNUM(Tabelle2[[#This Row],[Geburtstag]])</f>
        <v>44</v>
      </c>
      <c r="Y81" s="26">
        <v>21125</v>
      </c>
      <c r="Z81" s="23">
        <f ca="1">DATEDIF(Tabelle2[[#This Row],[Geburtstag]],TODAY(),"Y")</f>
        <v>62</v>
      </c>
      <c r="AA81" s="18">
        <v>36773</v>
      </c>
      <c r="AB81" s="30">
        <f ca="1">DATEDIF(Tabelle2[[#This Row],[Einstellungsdatum]],TODAY(),"Y")</f>
        <v>20</v>
      </c>
      <c r="AC81" s="23">
        <f ca="1">IF(OR(RIGHT(Tabelle2[[#This Row],[Zugehörigkeit]],1)="0",RIGHT(Tabelle2[[#This Row],[Zugehörigkeit]],1)="5"),1,0)</f>
        <v>1</v>
      </c>
      <c r="AD81" s="13" t="s">
        <v>52</v>
      </c>
      <c r="AE81" s="13" t="str">
        <f>VLOOKUP(Tabelle2[[#This Row],[Team]],Teams[],2,FALSE)</f>
        <v>Allgemeine Verwaltung</v>
      </c>
      <c r="AF81" s="13" t="s">
        <v>1152</v>
      </c>
      <c r="AG81" s="34">
        <f>VALUE(RIGHT(Tabelle2[[#This Row],[Umfragedauer]],LEN(Tabelle2[[#This Row],[Umfragedauer]])-1))/60</f>
        <v>4.0740740740740737E-2</v>
      </c>
    </row>
    <row r="82" spans="1:33" ht="14.4" hidden="1" x14ac:dyDescent="0.3">
      <c r="A82" s="1">
        <f t="shared" si="9"/>
        <v>79</v>
      </c>
      <c r="B82" s="5">
        <v>79</v>
      </c>
      <c r="C82" s="9">
        <f t="shared" si="11"/>
        <v>79</v>
      </c>
      <c r="D82" s="9" t="str">
        <f t="shared" si="12"/>
        <v>KU-NR 000079</v>
      </c>
      <c r="E82" s="1" t="s">
        <v>647</v>
      </c>
      <c r="F82" s="1">
        <v>79</v>
      </c>
      <c r="G82" s="1" t="s">
        <v>648</v>
      </c>
      <c r="H82" s="1" t="s">
        <v>727</v>
      </c>
      <c r="I82" s="1" t="s">
        <v>12</v>
      </c>
      <c r="K82" s="1" t="s">
        <v>265</v>
      </c>
      <c r="L82" s="1" t="s">
        <v>874</v>
      </c>
      <c r="M82" s="1" t="s">
        <v>1004</v>
      </c>
      <c r="N82" s="1" t="s">
        <v>266</v>
      </c>
      <c r="O82" s="1">
        <v>7</v>
      </c>
      <c r="P82" s="1" t="str">
        <f t="shared" si="13"/>
        <v>Castroper Straße 7</v>
      </c>
      <c r="Q82" s="1">
        <v>60313</v>
      </c>
      <c r="R82" s="1" t="s">
        <v>15</v>
      </c>
      <c r="S82" s="1" t="s">
        <v>16</v>
      </c>
      <c r="T82" s="3" t="s">
        <v>267</v>
      </c>
      <c r="U82" s="6" t="str">
        <f t="shared" si="14"/>
        <v>+49 69 813479</v>
      </c>
      <c r="V82" s="6" t="str">
        <f t="shared" si="15"/>
        <v>w.lauer@emailadresse.de</v>
      </c>
      <c r="W82" s="22" t="str">
        <f t="shared" si="10"/>
        <v>mailto:w.lauer@emailadresse.de</v>
      </c>
      <c r="X82" s="29">
        <f>_xlfn.ISOWEEKNUM(Tabelle2[[#This Row],[Geburtstag]])</f>
        <v>3</v>
      </c>
      <c r="Y82" s="26">
        <v>24124</v>
      </c>
      <c r="Z82" s="23">
        <f ca="1">DATEDIF(Tabelle2[[#This Row],[Geburtstag]],TODAY(),"Y")</f>
        <v>54</v>
      </c>
      <c r="AA82" s="18">
        <v>31305</v>
      </c>
      <c r="AB82" s="30">
        <f ca="1">DATEDIF(Tabelle2[[#This Row],[Einstellungsdatum]],TODAY(),"Y")</f>
        <v>35</v>
      </c>
      <c r="AC82" s="23">
        <f ca="1">IF(OR(RIGHT(Tabelle2[[#This Row],[Zugehörigkeit]],1)="0",RIGHT(Tabelle2[[#This Row],[Zugehörigkeit]],1)="5"),1,0)</f>
        <v>1</v>
      </c>
      <c r="AD82" s="13" t="s">
        <v>78</v>
      </c>
      <c r="AE82" s="13" t="str">
        <f>VLOOKUP(Tabelle2[[#This Row],[Team]],Teams[],2,FALSE)</f>
        <v>Konstruktion/Design</v>
      </c>
      <c r="AF82" s="13" t="s">
        <v>1153</v>
      </c>
      <c r="AG82" s="34">
        <f>VALUE(RIGHT(Tabelle2[[#This Row],[Umfragedauer]],LEN(Tabelle2[[#This Row],[Umfragedauer]])-1))/60</f>
        <v>6.2731481481481485E-2</v>
      </c>
    </row>
    <row r="83" spans="1:33" ht="14.4" hidden="1" x14ac:dyDescent="0.3">
      <c r="A83" s="1">
        <f t="shared" si="9"/>
        <v>80</v>
      </c>
      <c r="B83" s="5">
        <v>80</v>
      </c>
      <c r="C83" s="9">
        <f t="shared" si="11"/>
        <v>80</v>
      </c>
      <c r="D83" s="9" t="str">
        <f t="shared" si="12"/>
        <v>KU-NR 000080</v>
      </c>
      <c r="E83" s="1" t="s">
        <v>647</v>
      </c>
      <c r="F83" s="1">
        <v>80</v>
      </c>
      <c r="G83" s="1" t="s">
        <v>648</v>
      </c>
      <c r="H83" s="1" t="s">
        <v>728</v>
      </c>
      <c r="I83" s="1" t="s">
        <v>19</v>
      </c>
      <c r="K83" s="1" t="s">
        <v>268</v>
      </c>
      <c r="L83" s="1" t="s">
        <v>875</v>
      </c>
      <c r="M83" s="1" t="s">
        <v>1005</v>
      </c>
      <c r="N83" s="1" t="s">
        <v>269</v>
      </c>
      <c r="O83" s="1">
        <v>58</v>
      </c>
      <c r="P83" s="1" t="str">
        <f t="shared" si="13"/>
        <v>Kronprinzenstraße 58</v>
      </c>
      <c r="Q83" s="1">
        <v>60313</v>
      </c>
      <c r="R83" s="1" t="s">
        <v>15</v>
      </c>
      <c r="S83" s="1" t="s">
        <v>16</v>
      </c>
      <c r="T83" s="3" t="s">
        <v>270</v>
      </c>
      <c r="U83" s="6" t="str">
        <f t="shared" si="14"/>
        <v>+49 69 7733669</v>
      </c>
      <c r="V83" s="6" t="str">
        <f t="shared" si="15"/>
        <v>e.loster-schneider@emailadresse.de</v>
      </c>
      <c r="W83" s="22" t="str">
        <f t="shared" si="10"/>
        <v>mailto:e.loster-schneider@emailadresse.de</v>
      </c>
      <c r="X83" s="29">
        <f>_xlfn.ISOWEEKNUM(Tabelle2[[#This Row],[Geburtstag]])</f>
        <v>29</v>
      </c>
      <c r="Y83" s="26">
        <v>30155</v>
      </c>
      <c r="Z83" s="23">
        <f ca="1">DATEDIF(Tabelle2[[#This Row],[Geburtstag]],TODAY(),"Y")</f>
        <v>38</v>
      </c>
      <c r="AA83" s="18">
        <v>36820</v>
      </c>
      <c r="AB83" s="30">
        <f ca="1">DATEDIF(Tabelle2[[#This Row],[Einstellungsdatum]],TODAY(),"Y")</f>
        <v>20</v>
      </c>
      <c r="AC83" s="23">
        <f ca="1">IF(OR(RIGHT(Tabelle2[[#This Row],[Zugehörigkeit]],1)="0",RIGHT(Tabelle2[[#This Row],[Zugehörigkeit]],1)="5"),1,0)</f>
        <v>1</v>
      </c>
      <c r="AD83" s="13" t="s">
        <v>103</v>
      </c>
      <c r="AE83" s="13" t="str">
        <f>VLOOKUP(Tabelle2[[#This Row],[Team]],Teams[],2,FALSE)</f>
        <v>Produktion</v>
      </c>
      <c r="AF83" s="13" t="s">
        <v>1154</v>
      </c>
      <c r="AG83" s="34">
        <f>VALUE(RIGHT(Tabelle2[[#This Row],[Umfragedauer]],LEN(Tabelle2[[#This Row],[Umfragedauer]])-1))/60</f>
        <v>1.7199074074074071E-2</v>
      </c>
    </row>
    <row r="84" spans="1:33" ht="14.4" hidden="1" x14ac:dyDescent="0.3">
      <c r="A84" s="1">
        <f t="shared" si="9"/>
        <v>81</v>
      </c>
      <c r="B84" s="5">
        <v>81</v>
      </c>
      <c r="C84" s="9">
        <f t="shared" si="11"/>
        <v>81</v>
      </c>
      <c r="D84" s="9" t="str">
        <f t="shared" si="12"/>
        <v>KU-NR 000081</v>
      </c>
      <c r="E84" s="1" t="s">
        <v>647</v>
      </c>
      <c r="F84" s="1">
        <v>81</v>
      </c>
      <c r="G84" s="1" t="s">
        <v>648</v>
      </c>
      <c r="H84" s="1" t="s">
        <v>729</v>
      </c>
      <c r="I84" s="1" t="s">
        <v>19</v>
      </c>
      <c r="K84" s="1" t="s">
        <v>271</v>
      </c>
      <c r="L84" s="1" t="s">
        <v>876</v>
      </c>
      <c r="M84" s="1" t="s">
        <v>1006</v>
      </c>
      <c r="N84" s="1" t="s">
        <v>272</v>
      </c>
      <c r="O84" s="1">
        <v>42</v>
      </c>
      <c r="P84" s="1" t="str">
        <f t="shared" si="13"/>
        <v>Recklinghauser Straße 42</v>
      </c>
      <c r="Q84" s="1">
        <v>60324</v>
      </c>
      <c r="R84" s="1" t="s">
        <v>15</v>
      </c>
      <c r="S84" s="1" t="s">
        <v>16</v>
      </c>
      <c r="T84" s="3" t="s">
        <v>273</v>
      </c>
      <c r="U84" s="6" t="str">
        <f t="shared" si="14"/>
        <v>+49 69 784519</v>
      </c>
      <c r="V84" s="6" t="str">
        <f t="shared" si="15"/>
        <v>n.luchs@emailadresse.de</v>
      </c>
      <c r="W84" s="22" t="str">
        <f t="shared" si="10"/>
        <v>mailto:n.luchs@emailadresse.de</v>
      </c>
      <c r="X84" s="29">
        <f>_xlfn.ISOWEEKNUM(Tabelle2[[#This Row],[Geburtstag]])</f>
        <v>24</v>
      </c>
      <c r="Y84" s="26">
        <v>25730</v>
      </c>
      <c r="Z84" s="23">
        <f ca="1">DATEDIF(Tabelle2[[#This Row],[Geburtstag]],TODAY(),"Y")</f>
        <v>50</v>
      </c>
      <c r="AA84" s="18">
        <v>34000</v>
      </c>
      <c r="AB84" s="30">
        <f ca="1">DATEDIF(Tabelle2[[#This Row],[Einstellungsdatum]],TODAY(),"Y")</f>
        <v>27</v>
      </c>
      <c r="AC84" s="23">
        <f ca="1">IF(OR(RIGHT(Tabelle2[[#This Row],[Zugehörigkeit]],1)="0",RIGHT(Tabelle2[[#This Row],[Zugehörigkeit]],1)="5"),1,0)</f>
        <v>0</v>
      </c>
      <c r="AD84" s="13" t="s">
        <v>243</v>
      </c>
      <c r="AE84" s="13" t="str">
        <f>VLOOKUP(Tabelle2[[#This Row],[Team]],Teams[],2,FALSE)</f>
        <v>Konstruktion/Design</v>
      </c>
      <c r="AF84" s="13" t="s">
        <v>1155</v>
      </c>
      <c r="AG84" s="34">
        <f>VALUE(RIGHT(Tabelle2[[#This Row],[Umfragedauer]],LEN(Tabelle2[[#This Row],[Umfragedauer]])-1))/60</f>
        <v>3.0532407407407411E-2</v>
      </c>
    </row>
    <row r="85" spans="1:33" ht="14.4" hidden="1" x14ac:dyDescent="0.3">
      <c r="A85" s="1">
        <f t="shared" si="9"/>
        <v>82</v>
      </c>
      <c r="B85" s="5">
        <v>82</v>
      </c>
      <c r="C85" s="9">
        <f t="shared" si="11"/>
        <v>82</v>
      </c>
      <c r="D85" s="9" t="str">
        <f t="shared" si="12"/>
        <v>KU-NR 000082</v>
      </c>
      <c r="E85" s="1" t="s">
        <v>647</v>
      </c>
      <c r="F85" s="1">
        <v>82</v>
      </c>
      <c r="G85" s="1" t="s">
        <v>648</v>
      </c>
      <c r="H85" s="1" t="s">
        <v>730</v>
      </c>
      <c r="I85" s="1" t="s">
        <v>19</v>
      </c>
      <c r="K85" s="1" t="s">
        <v>274</v>
      </c>
      <c r="L85" s="1" t="s">
        <v>877</v>
      </c>
      <c r="M85" s="1" t="s">
        <v>1007</v>
      </c>
      <c r="N85" s="1" t="s">
        <v>275</v>
      </c>
      <c r="O85" s="1">
        <v>68</v>
      </c>
      <c r="P85" s="1" t="str">
        <f t="shared" si="13"/>
        <v>Straße des Bohrhammers 68</v>
      </c>
      <c r="Q85" s="1">
        <v>64292</v>
      </c>
      <c r="R85" s="1" t="s">
        <v>22</v>
      </c>
      <c r="S85" s="1" t="s">
        <v>16</v>
      </c>
      <c r="T85" s="3" t="s">
        <v>276</v>
      </c>
      <c r="U85" s="6" t="str">
        <f t="shared" si="14"/>
        <v>+49 6151 115987</v>
      </c>
      <c r="V85" s="6" t="str">
        <f t="shared" si="15"/>
        <v>a.lüdenscheid@emailadresse.de</v>
      </c>
      <c r="W85" s="22" t="str">
        <f t="shared" si="10"/>
        <v>mailto:a.luedenscheid@emailadresse.de</v>
      </c>
      <c r="X85" s="29">
        <f>_xlfn.ISOWEEKNUM(Tabelle2[[#This Row],[Geburtstag]])</f>
        <v>40</v>
      </c>
      <c r="Y85" s="26">
        <v>18540</v>
      </c>
      <c r="Z85" s="23">
        <f ca="1">DATEDIF(Tabelle2[[#This Row],[Geburtstag]],TODAY(),"Y")</f>
        <v>70</v>
      </c>
      <c r="AA85" s="18">
        <v>35013</v>
      </c>
      <c r="AB85" s="30">
        <f ca="1">DATEDIF(Tabelle2[[#This Row],[Einstellungsdatum]],TODAY(),"Y")</f>
        <v>24</v>
      </c>
      <c r="AC85" s="23">
        <f ca="1">IF(OR(RIGHT(Tabelle2[[#This Row],[Zugehörigkeit]],1)="0",RIGHT(Tabelle2[[#This Row],[Zugehörigkeit]],1)="5"),1,0)</f>
        <v>0</v>
      </c>
      <c r="AD85" s="13" t="s">
        <v>28</v>
      </c>
      <c r="AE85" s="13" t="str">
        <f>VLOOKUP(Tabelle2[[#This Row],[Team]],Teams[],2,FALSE)</f>
        <v>Produktion</v>
      </c>
      <c r="AF85" s="13" t="s">
        <v>1156</v>
      </c>
      <c r="AG85" s="34">
        <f>VALUE(RIGHT(Tabelle2[[#This Row],[Umfragedauer]],LEN(Tabelle2[[#This Row],[Umfragedauer]])-1))/60</f>
        <v>6.7013888888888887E-2</v>
      </c>
    </row>
    <row r="86" spans="1:33" ht="14.4" hidden="1" x14ac:dyDescent="0.3">
      <c r="A86" s="1">
        <f t="shared" si="9"/>
        <v>83</v>
      </c>
      <c r="B86" s="5">
        <v>83</v>
      </c>
      <c r="C86" s="9">
        <f t="shared" si="11"/>
        <v>83</v>
      </c>
      <c r="D86" s="9" t="str">
        <f t="shared" si="12"/>
        <v>KU-NR 000083</v>
      </c>
      <c r="E86" s="1" t="s">
        <v>647</v>
      </c>
      <c r="F86" s="1">
        <v>83</v>
      </c>
      <c r="G86" s="1" t="s">
        <v>648</v>
      </c>
      <c r="H86" s="1" t="s">
        <v>731</v>
      </c>
      <c r="I86" s="1" t="s">
        <v>12</v>
      </c>
      <c r="K86" s="1" t="s">
        <v>277</v>
      </c>
      <c r="L86" s="1" t="s">
        <v>878</v>
      </c>
      <c r="M86" s="1" t="s">
        <v>1008</v>
      </c>
      <c r="N86" s="1" t="s">
        <v>278</v>
      </c>
      <c r="O86" s="1">
        <v>20</v>
      </c>
      <c r="P86" s="1" t="str">
        <f t="shared" si="13"/>
        <v>Baarestraße 20</v>
      </c>
      <c r="Q86" s="1">
        <v>65204</v>
      </c>
      <c r="R86" s="1" t="s">
        <v>71</v>
      </c>
      <c r="S86" s="1" t="s">
        <v>16</v>
      </c>
      <c r="T86" s="3" t="s">
        <v>279</v>
      </c>
      <c r="U86" s="6" t="str">
        <f t="shared" si="14"/>
        <v>+49 611 993322</v>
      </c>
      <c r="V86" s="6" t="str">
        <f t="shared" si="15"/>
        <v>a.lüdtke@emailadresse.de</v>
      </c>
      <c r="W86" s="22" t="str">
        <f t="shared" si="10"/>
        <v>mailto:a.luedtke@emailadresse.de</v>
      </c>
      <c r="X86" s="29">
        <f>_xlfn.ISOWEEKNUM(Tabelle2[[#This Row],[Geburtstag]])</f>
        <v>43</v>
      </c>
      <c r="Y86" s="26">
        <v>21846</v>
      </c>
      <c r="Z86" s="23">
        <f ca="1">DATEDIF(Tabelle2[[#This Row],[Geburtstag]],TODAY(),"Y")</f>
        <v>61</v>
      </c>
      <c r="AA86" s="18">
        <v>31449</v>
      </c>
      <c r="AB86" s="30">
        <f ca="1">DATEDIF(Tabelle2[[#This Row],[Einstellungsdatum]],TODAY(),"Y")</f>
        <v>34</v>
      </c>
      <c r="AC86" s="23">
        <f ca="1">IF(OR(RIGHT(Tabelle2[[#This Row],[Zugehörigkeit]],1)="0",RIGHT(Tabelle2[[#This Row],[Zugehörigkeit]],1)="5"),1,0)</f>
        <v>0</v>
      </c>
      <c r="AD86" s="13" t="s">
        <v>28</v>
      </c>
      <c r="AE86" s="13" t="str">
        <f>VLOOKUP(Tabelle2[[#This Row],[Team]],Teams[],2,FALSE)</f>
        <v>Produktion</v>
      </c>
      <c r="AF86" s="13" t="s">
        <v>1149</v>
      </c>
      <c r="AG86" s="34">
        <f>VALUE(RIGHT(Tabelle2[[#This Row],[Umfragedauer]],LEN(Tabelle2[[#This Row],[Umfragedauer]])-1))/60</f>
        <v>3.0138888888888889E-2</v>
      </c>
    </row>
    <row r="87" spans="1:33" ht="14.4" hidden="1" x14ac:dyDescent="0.3">
      <c r="A87" s="1">
        <f t="shared" si="9"/>
        <v>84</v>
      </c>
      <c r="B87" s="5">
        <v>84</v>
      </c>
      <c r="C87" s="9">
        <f t="shared" si="11"/>
        <v>84</v>
      </c>
      <c r="D87" s="9" t="str">
        <f t="shared" si="12"/>
        <v>KU-NR 000084</v>
      </c>
      <c r="E87" s="1" t="s">
        <v>647</v>
      </c>
      <c r="F87" s="1">
        <v>84</v>
      </c>
      <c r="G87" s="1" t="s">
        <v>648</v>
      </c>
      <c r="H87" s="1" t="s">
        <v>732</v>
      </c>
      <c r="I87" s="1" t="s">
        <v>19</v>
      </c>
      <c r="K87" s="1" t="s">
        <v>280</v>
      </c>
      <c r="L87" s="1" t="s">
        <v>879</v>
      </c>
      <c r="M87" s="1" t="s">
        <v>834</v>
      </c>
      <c r="N87" s="1" t="s">
        <v>281</v>
      </c>
      <c r="O87" s="1">
        <v>21</v>
      </c>
      <c r="P87" s="1" t="str">
        <f t="shared" si="13"/>
        <v>Arndtstraße 21</v>
      </c>
      <c r="Q87" s="1">
        <v>60322</v>
      </c>
      <c r="R87" s="1" t="s">
        <v>15</v>
      </c>
      <c r="S87" s="1" t="s">
        <v>16</v>
      </c>
      <c r="T87" s="3" t="s">
        <v>282</v>
      </c>
      <c r="U87" s="6" t="str">
        <f t="shared" si="14"/>
        <v>+49 69 885236</v>
      </c>
      <c r="V87" s="6" t="str">
        <f t="shared" si="15"/>
        <v>a.lutz@emailadresse.de</v>
      </c>
      <c r="W87" s="22" t="str">
        <f t="shared" si="10"/>
        <v>mailto:a.lutz@emailadresse.de</v>
      </c>
      <c r="X87" s="29">
        <f>_xlfn.ISOWEEKNUM(Tabelle2[[#This Row],[Geburtstag]])</f>
        <v>48</v>
      </c>
      <c r="Y87" s="26">
        <v>22614</v>
      </c>
      <c r="Z87" s="23">
        <f ca="1">DATEDIF(Tabelle2[[#This Row],[Geburtstag]],TODAY(),"Y")</f>
        <v>58</v>
      </c>
      <c r="AA87" s="18">
        <v>36773</v>
      </c>
      <c r="AB87" s="30">
        <f ca="1">DATEDIF(Tabelle2[[#This Row],[Einstellungsdatum]],TODAY(),"Y")</f>
        <v>20</v>
      </c>
      <c r="AC87" s="23">
        <f ca="1">IF(OR(RIGHT(Tabelle2[[#This Row],[Zugehörigkeit]],1)="0",RIGHT(Tabelle2[[#This Row],[Zugehörigkeit]],1)="5"),1,0)</f>
        <v>1</v>
      </c>
      <c r="AD87" s="13" t="s">
        <v>28</v>
      </c>
      <c r="AE87" s="13" t="str">
        <f>VLOOKUP(Tabelle2[[#This Row],[Team]],Teams[],2,FALSE)</f>
        <v>Produktion</v>
      </c>
      <c r="AF87" s="13" t="s">
        <v>1157</v>
      </c>
      <c r="AG87" s="34">
        <f>VALUE(RIGHT(Tabelle2[[#This Row],[Umfragedauer]],LEN(Tabelle2[[#This Row],[Umfragedauer]])-1))/60</f>
        <v>2.9988425925925925E-2</v>
      </c>
    </row>
    <row r="88" spans="1:33" ht="14.4" hidden="1" x14ac:dyDescent="0.3">
      <c r="A88" s="1">
        <f t="shared" si="9"/>
        <v>85</v>
      </c>
      <c r="B88" s="5">
        <v>85</v>
      </c>
      <c r="C88" s="9">
        <f t="shared" si="11"/>
        <v>85</v>
      </c>
      <c r="D88" s="9" t="str">
        <f t="shared" si="12"/>
        <v>KU-NR 000085</v>
      </c>
      <c r="E88" s="1" t="s">
        <v>647</v>
      </c>
      <c r="F88" s="1">
        <v>85</v>
      </c>
      <c r="G88" s="1" t="s">
        <v>648</v>
      </c>
      <c r="H88" s="1" t="s">
        <v>733</v>
      </c>
      <c r="K88" s="1" t="s">
        <v>283</v>
      </c>
      <c r="L88" s="1" t="s">
        <v>880</v>
      </c>
      <c r="M88" s="1" t="s">
        <v>1009</v>
      </c>
      <c r="N88" s="1" t="s">
        <v>284</v>
      </c>
      <c r="O88" s="1">
        <v>50</v>
      </c>
      <c r="P88" s="1" t="str">
        <f t="shared" si="13"/>
        <v>Geitlingstraße 50</v>
      </c>
      <c r="Q88" s="1">
        <v>65202</v>
      </c>
      <c r="R88" s="1" t="s">
        <v>71</v>
      </c>
      <c r="S88" s="1" t="s">
        <v>16</v>
      </c>
      <c r="T88" s="3" t="s">
        <v>285</v>
      </c>
      <c r="U88" s="6" t="str">
        <f t="shared" si="14"/>
        <v>+49 611 745213</v>
      </c>
      <c r="V88" s="6" t="str">
        <f t="shared" si="15"/>
        <v>j.luxemburg@emailadresse.de</v>
      </c>
      <c r="W88" s="22" t="str">
        <f t="shared" si="10"/>
        <v>mailto:j.luxemburg@emailadresse.de</v>
      </c>
      <c r="X88" s="29">
        <f>_xlfn.ISOWEEKNUM(Tabelle2[[#This Row],[Geburtstag]])</f>
        <v>35</v>
      </c>
      <c r="Y88" s="26">
        <v>29462</v>
      </c>
      <c r="Z88" s="23">
        <f ca="1">DATEDIF(Tabelle2[[#This Row],[Geburtstag]],TODAY(),"Y")</f>
        <v>40</v>
      </c>
      <c r="AA88" s="18">
        <v>37226</v>
      </c>
      <c r="AB88" s="30">
        <f ca="1">DATEDIF(Tabelle2[[#This Row],[Einstellungsdatum]],TODAY(),"Y")</f>
        <v>18</v>
      </c>
      <c r="AC88" s="23">
        <f ca="1">IF(OR(RIGHT(Tabelle2[[#This Row],[Zugehörigkeit]],1)="0",RIGHT(Tabelle2[[#This Row],[Zugehörigkeit]],1)="5"),1,0)</f>
        <v>0</v>
      </c>
      <c r="AD88" s="13" t="s">
        <v>28</v>
      </c>
      <c r="AE88" s="13" t="str">
        <f>VLOOKUP(Tabelle2[[#This Row],[Team]],Teams[],2,FALSE)</f>
        <v>Produktion</v>
      </c>
      <c r="AF88" s="13" t="s">
        <v>1158</v>
      </c>
      <c r="AG88" s="34">
        <f>VALUE(RIGHT(Tabelle2[[#This Row],[Umfragedauer]],LEN(Tabelle2[[#This Row],[Umfragedauer]])-1))/60</f>
        <v>6.1342592592592587E-2</v>
      </c>
    </row>
    <row r="89" spans="1:33" ht="14.4" hidden="1" x14ac:dyDescent="0.3">
      <c r="A89" s="1">
        <f t="shared" si="9"/>
        <v>86</v>
      </c>
      <c r="B89" s="5">
        <v>86</v>
      </c>
      <c r="C89" s="9">
        <f t="shared" si="11"/>
        <v>86</v>
      </c>
      <c r="D89" s="9" t="str">
        <f t="shared" si="12"/>
        <v>KU-NR 000086</v>
      </c>
      <c r="E89" s="1" t="s">
        <v>647</v>
      </c>
      <c r="F89" s="1">
        <v>86</v>
      </c>
      <c r="G89" s="1" t="s">
        <v>648</v>
      </c>
      <c r="H89" s="1" t="s">
        <v>734</v>
      </c>
      <c r="K89" s="1" t="s">
        <v>286</v>
      </c>
      <c r="L89" s="1" t="s">
        <v>881</v>
      </c>
      <c r="M89" s="1" t="s">
        <v>1010</v>
      </c>
      <c r="N89" s="1" t="s">
        <v>287</v>
      </c>
      <c r="O89" s="1">
        <v>3</v>
      </c>
      <c r="P89" s="1" t="str">
        <f t="shared" si="13"/>
        <v>Siemensstraße 3</v>
      </c>
      <c r="Q89" s="1">
        <v>60312</v>
      </c>
      <c r="R89" s="1" t="s">
        <v>15</v>
      </c>
      <c r="S89" s="1" t="s">
        <v>16</v>
      </c>
      <c r="T89" s="3" t="s">
        <v>288</v>
      </c>
      <c r="U89" s="6" t="str">
        <f t="shared" si="14"/>
        <v>+49 69 123852</v>
      </c>
      <c r="V89" s="6" t="str">
        <f t="shared" si="15"/>
        <v>d.mahn@emailadresse.de</v>
      </c>
      <c r="W89" s="22" t="str">
        <f t="shared" si="10"/>
        <v>mailto:d.mahn@emailadresse.de</v>
      </c>
      <c r="X89" s="29">
        <f>_xlfn.ISOWEEKNUM(Tabelle2[[#This Row],[Geburtstag]])</f>
        <v>9</v>
      </c>
      <c r="Y89" s="26">
        <v>19052</v>
      </c>
      <c r="Z89" s="23">
        <f ca="1">DATEDIF(Tabelle2[[#This Row],[Geburtstag]],TODAY(),"Y")</f>
        <v>68</v>
      </c>
      <c r="AA89" s="18">
        <v>30936</v>
      </c>
      <c r="AB89" s="30">
        <f ca="1">DATEDIF(Tabelle2[[#This Row],[Einstellungsdatum]],TODAY(),"Y")</f>
        <v>36</v>
      </c>
      <c r="AC89" s="23">
        <f ca="1">IF(OR(RIGHT(Tabelle2[[#This Row],[Zugehörigkeit]],1)="0",RIGHT(Tabelle2[[#This Row],[Zugehörigkeit]],1)="5"),1,0)</f>
        <v>0</v>
      </c>
      <c r="AD89" s="13" t="s">
        <v>28</v>
      </c>
      <c r="AE89" s="13" t="str">
        <f>VLOOKUP(Tabelle2[[#This Row],[Team]],Teams[],2,FALSE)</f>
        <v>Produktion</v>
      </c>
      <c r="AF89" s="13" t="s">
        <v>1159</v>
      </c>
      <c r="AG89" s="34">
        <f>VALUE(RIGHT(Tabelle2[[#This Row],[Umfragedauer]],LEN(Tabelle2[[#This Row],[Umfragedauer]])-1))/60</f>
        <v>6.1770833333333337E-2</v>
      </c>
    </row>
    <row r="90" spans="1:33" ht="14.4" hidden="1" x14ac:dyDescent="0.3">
      <c r="A90" s="1">
        <f t="shared" si="9"/>
        <v>87</v>
      </c>
      <c r="B90" s="5">
        <v>87</v>
      </c>
      <c r="C90" s="9">
        <f t="shared" si="11"/>
        <v>87</v>
      </c>
      <c r="D90" s="9" t="str">
        <f t="shared" si="12"/>
        <v>KU-NR 000087</v>
      </c>
      <c r="E90" s="1" t="s">
        <v>647</v>
      </c>
      <c r="F90" s="1">
        <v>87</v>
      </c>
      <c r="G90" s="1" t="s">
        <v>648</v>
      </c>
      <c r="H90" s="1" t="s">
        <v>735</v>
      </c>
      <c r="I90" s="1" t="s">
        <v>12</v>
      </c>
      <c r="K90" s="1" t="s">
        <v>289</v>
      </c>
      <c r="L90" s="1" t="s">
        <v>882</v>
      </c>
      <c r="M90" s="1" t="s">
        <v>1011</v>
      </c>
      <c r="N90" s="1" t="s">
        <v>290</v>
      </c>
      <c r="O90" s="1">
        <v>31</v>
      </c>
      <c r="P90" s="1" t="str">
        <f t="shared" si="13"/>
        <v>Kurhausstraße 31</v>
      </c>
      <c r="Q90" s="1">
        <v>60328</v>
      </c>
      <c r="R90" s="1" t="s">
        <v>15</v>
      </c>
      <c r="S90" s="1" t="s">
        <v>16</v>
      </c>
      <c r="T90" s="3" t="s">
        <v>291</v>
      </c>
      <c r="U90" s="6" t="str">
        <f t="shared" si="14"/>
        <v>+49 69 783695</v>
      </c>
      <c r="V90" s="6" t="str">
        <f t="shared" si="15"/>
        <v>h.mann@emailadresse.de</v>
      </c>
      <c r="W90" s="22" t="str">
        <f t="shared" si="10"/>
        <v>mailto:h.mann@emailadresse.de</v>
      </c>
      <c r="X90" s="29">
        <f>_xlfn.ISOWEEKNUM(Tabelle2[[#This Row],[Geburtstag]])</f>
        <v>41</v>
      </c>
      <c r="Y90" s="26">
        <v>23656</v>
      </c>
      <c r="Z90" s="23">
        <f ca="1">DATEDIF(Tabelle2[[#This Row],[Geburtstag]],TODAY(),"Y")</f>
        <v>56</v>
      </c>
      <c r="AA90" s="18">
        <v>24343</v>
      </c>
      <c r="AB90" s="30">
        <f ca="1">DATEDIF(Tabelle2[[#This Row],[Einstellungsdatum]],TODAY(),"Y")</f>
        <v>54</v>
      </c>
      <c r="AC90" s="23">
        <f ca="1">IF(OR(RIGHT(Tabelle2[[#This Row],[Zugehörigkeit]],1)="0",RIGHT(Tabelle2[[#This Row],[Zugehörigkeit]],1)="5"),1,0)</f>
        <v>0</v>
      </c>
      <c r="AD90" s="13" t="s">
        <v>82</v>
      </c>
      <c r="AE90" s="13" t="str">
        <f>VLOOKUP(Tabelle2[[#This Row],[Team]],Teams[],2,FALSE)</f>
        <v>Konstruktion/Design</v>
      </c>
      <c r="AF90" s="13" t="s">
        <v>1128</v>
      </c>
      <c r="AG90" s="34">
        <f>VALUE(RIGHT(Tabelle2[[#This Row],[Umfragedauer]],LEN(Tabelle2[[#This Row],[Umfragedauer]])-1))/60</f>
        <v>6.6979166666666659E-2</v>
      </c>
    </row>
    <row r="91" spans="1:33" ht="14.4" hidden="1" x14ac:dyDescent="0.3">
      <c r="A91" s="1">
        <f t="shared" si="9"/>
        <v>88</v>
      </c>
      <c r="B91" s="5">
        <v>88</v>
      </c>
      <c r="C91" s="9">
        <f t="shared" si="11"/>
        <v>88</v>
      </c>
      <c r="D91" s="9" t="str">
        <f t="shared" si="12"/>
        <v>KU-NR 000088</v>
      </c>
      <c r="E91" s="1" t="s">
        <v>647</v>
      </c>
      <c r="F91" s="1">
        <v>88</v>
      </c>
      <c r="G91" s="1" t="s">
        <v>648</v>
      </c>
      <c r="H91" s="1" t="s">
        <v>736</v>
      </c>
      <c r="I91" s="1" t="s">
        <v>12</v>
      </c>
      <c r="K91" s="1" t="s">
        <v>292</v>
      </c>
      <c r="L91" s="1" t="s">
        <v>835</v>
      </c>
      <c r="M91" s="1" t="s">
        <v>1012</v>
      </c>
      <c r="N91" s="1" t="s">
        <v>293</v>
      </c>
      <c r="O91" s="1">
        <v>56</v>
      </c>
      <c r="P91" s="1" t="str">
        <f t="shared" si="13"/>
        <v>Haldenstraße 56</v>
      </c>
      <c r="Q91" s="1">
        <v>60316</v>
      </c>
      <c r="R91" s="1" t="s">
        <v>15</v>
      </c>
      <c r="S91" s="1" t="s">
        <v>16</v>
      </c>
      <c r="T91" s="3" t="s">
        <v>294</v>
      </c>
      <c r="U91" s="6" t="str">
        <f t="shared" si="14"/>
        <v>+49 69 741225</v>
      </c>
      <c r="V91" s="6" t="str">
        <f t="shared" si="15"/>
        <v>f.manz@emailadresse.de</v>
      </c>
      <c r="W91" s="22" t="str">
        <f t="shared" si="10"/>
        <v>mailto:f.manz@emailadresse.de</v>
      </c>
      <c r="X91" s="29">
        <f>_xlfn.ISOWEEKNUM(Tabelle2[[#This Row],[Geburtstag]])</f>
        <v>3</v>
      </c>
      <c r="Y91" s="26">
        <v>20106</v>
      </c>
      <c r="Z91" s="23">
        <f ca="1">DATEDIF(Tabelle2[[#This Row],[Geburtstag]],TODAY(),"Y")</f>
        <v>65</v>
      </c>
      <c r="AA91" s="18">
        <v>27529</v>
      </c>
      <c r="AB91" s="30">
        <f ca="1">DATEDIF(Tabelle2[[#This Row],[Einstellungsdatum]],TODAY(),"Y")</f>
        <v>45</v>
      </c>
      <c r="AC91" s="23">
        <f ca="1">IF(OR(RIGHT(Tabelle2[[#This Row],[Zugehörigkeit]],1)="0",RIGHT(Tabelle2[[#This Row],[Zugehörigkeit]],1)="5"),1,0)</f>
        <v>1</v>
      </c>
      <c r="AD91" s="13" t="s">
        <v>78</v>
      </c>
      <c r="AE91" s="13" t="str">
        <f>VLOOKUP(Tabelle2[[#This Row],[Team]],Teams[],2,FALSE)</f>
        <v>Konstruktion/Design</v>
      </c>
      <c r="AF91" s="13" t="s">
        <v>1160</v>
      </c>
      <c r="AG91" s="34">
        <f>VALUE(RIGHT(Tabelle2[[#This Row],[Umfragedauer]],LEN(Tabelle2[[#This Row],[Umfragedauer]])-1))/60</f>
        <v>1.7187500000000001E-2</v>
      </c>
    </row>
    <row r="92" spans="1:33" ht="14.4" x14ac:dyDescent="0.3">
      <c r="A92" s="1">
        <f t="shared" si="9"/>
        <v>89</v>
      </c>
      <c r="B92" s="5">
        <v>89</v>
      </c>
      <c r="C92" s="9">
        <f t="shared" si="11"/>
        <v>89</v>
      </c>
      <c r="D92" s="9" t="str">
        <f t="shared" si="12"/>
        <v>KU-NR 000089</v>
      </c>
      <c r="E92" s="1" t="s">
        <v>647</v>
      </c>
      <c r="F92" s="1">
        <v>89</v>
      </c>
      <c r="G92" s="1" t="s">
        <v>648</v>
      </c>
      <c r="H92" s="1" t="s">
        <v>737</v>
      </c>
      <c r="K92" s="1" t="s">
        <v>295</v>
      </c>
      <c r="L92" s="1" t="s">
        <v>883</v>
      </c>
      <c r="M92" s="1" t="s">
        <v>1013</v>
      </c>
      <c r="N92" s="1" t="s">
        <v>296</v>
      </c>
      <c r="O92" s="1">
        <v>10</v>
      </c>
      <c r="P92" s="1" t="str">
        <f t="shared" si="13"/>
        <v>Gewerkenstraße 10</v>
      </c>
      <c r="Q92" s="1">
        <v>60321</v>
      </c>
      <c r="R92" s="1" t="s">
        <v>15</v>
      </c>
      <c r="S92" s="1" t="s">
        <v>16</v>
      </c>
      <c r="T92" s="3" t="s">
        <v>297</v>
      </c>
      <c r="U92" s="6" t="str">
        <f t="shared" si="14"/>
        <v>+49 69 987156</v>
      </c>
      <c r="V92" s="6" t="str">
        <f t="shared" si="15"/>
        <v>k.marcks@emailadresse.de</v>
      </c>
      <c r="W92" s="22" t="str">
        <f t="shared" si="10"/>
        <v>mailto:k.marcks@emailadresse.de</v>
      </c>
      <c r="X92" s="29">
        <f>_xlfn.ISOWEEKNUM(Tabelle2[[#This Row],[Geburtstag]])</f>
        <v>25</v>
      </c>
      <c r="Y92" s="26">
        <v>26109</v>
      </c>
      <c r="Z92" s="23">
        <f ca="1">DATEDIF(Tabelle2[[#This Row],[Geburtstag]],TODAY(),"Y")</f>
        <v>49</v>
      </c>
      <c r="AA92" s="18">
        <v>31823</v>
      </c>
      <c r="AB92" s="30">
        <f ca="1">DATEDIF(Tabelle2[[#This Row],[Einstellungsdatum]],TODAY(),"Y")</f>
        <v>33</v>
      </c>
      <c r="AC92" s="23">
        <f ca="1">IF(OR(RIGHT(Tabelle2[[#This Row],[Zugehörigkeit]],1)="0",RIGHT(Tabelle2[[#This Row],[Zugehörigkeit]],1)="5"),1,0)</f>
        <v>0</v>
      </c>
      <c r="AD92" s="13" t="s">
        <v>31</v>
      </c>
      <c r="AE92" s="13" t="str">
        <f>VLOOKUP(Tabelle2[[#This Row],[Team]],Teams[],2,FALSE)</f>
        <v>Produktion</v>
      </c>
      <c r="AF92" s="13" t="s">
        <v>1161</v>
      </c>
      <c r="AG92" s="34">
        <f>VALUE(RIGHT(Tabelle2[[#This Row],[Umfragedauer]],LEN(Tabelle2[[#This Row],[Umfragedauer]])-1))/60</f>
        <v>9.4444444444444456E-2</v>
      </c>
    </row>
    <row r="93" spans="1:33" ht="14.4" hidden="1" x14ac:dyDescent="0.3">
      <c r="A93" s="1">
        <f t="shared" si="9"/>
        <v>90</v>
      </c>
      <c r="B93" s="5">
        <v>90</v>
      </c>
      <c r="C93" s="9">
        <f t="shared" si="11"/>
        <v>90</v>
      </c>
      <c r="D93" s="9" t="str">
        <f t="shared" si="12"/>
        <v>KU-NR 000090</v>
      </c>
      <c r="E93" s="1" t="s">
        <v>647</v>
      </c>
      <c r="F93" s="1">
        <v>90</v>
      </c>
      <c r="G93" s="1" t="s">
        <v>648</v>
      </c>
      <c r="H93" s="1" t="s">
        <v>738</v>
      </c>
      <c r="I93" s="1" t="s">
        <v>12</v>
      </c>
      <c r="K93" s="1" t="s">
        <v>298</v>
      </c>
      <c r="L93" s="1" t="s">
        <v>872</v>
      </c>
      <c r="M93" s="1" t="s">
        <v>1014</v>
      </c>
      <c r="N93" s="1" t="s">
        <v>299</v>
      </c>
      <c r="O93" s="1">
        <v>63</v>
      </c>
      <c r="P93" s="1" t="str">
        <f t="shared" si="13"/>
        <v>Hülsstraße 63</v>
      </c>
      <c r="Q93" s="1">
        <v>65203</v>
      </c>
      <c r="R93" s="1" t="s">
        <v>71</v>
      </c>
      <c r="S93" s="1" t="s">
        <v>16</v>
      </c>
      <c r="T93" s="3" t="s">
        <v>300</v>
      </c>
      <c r="U93" s="6" t="str">
        <f t="shared" si="14"/>
        <v>+49 611 882222</v>
      </c>
      <c r="V93" s="6" t="str">
        <f t="shared" si="15"/>
        <v>k.martin@emailadresse.de</v>
      </c>
      <c r="W93" s="22" t="str">
        <f t="shared" si="10"/>
        <v>mailto:k.martin@emailadresse.de</v>
      </c>
      <c r="X93" s="29">
        <f>_xlfn.ISOWEEKNUM(Tabelle2[[#This Row],[Geburtstag]])</f>
        <v>34</v>
      </c>
      <c r="Y93" s="26">
        <v>24706</v>
      </c>
      <c r="Z93" s="23">
        <f ca="1">DATEDIF(Tabelle2[[#This Row],[Geburtstag]],TODAY(),"Y")</f>
        <v>53</v>
      </c>
      <c r="AA93" s="18">
        <v>34867</v>
      </c>
      <c r="AB93" s="30">
        <f ca="1">DATEDIF(Tabelle2[[#This Row],[Einstellungsdatum]],TODAY(),"Y")</f>
        <v>25</v>
      </c>
      <c r="AC93" s="23">
        <f ca="1">IF(OR(RIGHT(Tabelle2[[#This Row],[Zugehörigkeit]],1)="0",RIGHT(Tabelle2[[#This Row],[Zugehörigkeit]],1)="5"),1,0)</f>
        <v>1</v>
      </c>
      <c r="AD93" s="13" t="s">
        <v>18</v>
      </c>
      <c r="AE93" s="13" t="str">
        <f>VLOOKUP(Tabelle2[[#This Row],[Team]],Teams[],2,FALSE)</f>
        <v>Produktion</v>
      </c>
      <c r="AF93" s="13" t="s">
        <v>1162</v>
      </c>
      <c r="AG93" s="34">
        <f>VALUE(RIGHT(Tabelle2[[#This Row],[Umfragedauer]],LEN(Tabelle2[[#This Row],[Umfragedauer]])-1))/60</f>
        <v>6.2037037037037029E-2</v>
      </c>
    </row>
    <row r="94" spans="1:33" ht="14.4" x14ac:dyDescent="0.3">
      <c r="A94" s="1">
        <f t="shared" si="9"/>
        <v>91</v>
      </c>
      <c r="B94" s="5">
        <v>91</v>
      </c>
      <c r="C94" s="9">
        <f t="shared" si="11"/>
        <v>91</v>
      </c>
      <c r="D94" s="9" t="str">
        <f t="shared" si="12"/>
        <v>KU-NR 000091</v>
      </c>
      <c r="E94" s="1" t="s">
        <v>647</v>
      </c>
      <c r="F94" s="1">
        <v>91</v>
      </c>
      <c r="G94" s="1" t="s">
        <v>648</v>
      </c>
      <c r="H94" s="1" t="s">
        <v>739</v>
      </c>
      <c r="K94" s="1" t="s">
        <v>301</v>
      </c>
      <c r="L94" s="1" t="s">
        <v>884</v>
      </c>
      <c r="M94" s="1" t="s">
        <v>1015</v>
      </c>
      <c r="N94" s="1" t="s">
        <v>302</v>
      </c>
      <c r="O94" s="1">
        <v>11</v>
      </c>
      <c r="P94" s="1" t="str">
        <f t="shared" si="13"/>
        <v>Rathausplatz 11</v>
      </c>
      <c r="Q94" s="1">
        <v>60319</v>
      </c>
      <c r="R94" s="1" t="s">
        <v>15</v>
      </c>
      <c r="S94" s="1" t="s">
        <v>16</v>
      </c>
      <c r="T94" s="3" t="s">
        <v>303</v>
      </c>
      <c r="U94" s="6" t="str">
        <f t="shared" si="14"/>
        <v>+49 69 841325</v>
      </c>
      <c r="V94" s="6" t="str">
        <f t="shared" si="15"/>
        <v>r.maurer@emailadresse.de</v>
      </c>
      <c r="W94" s="22" t="str">
        <f t="shared" si="10"/>
        <v>mailto:r.maurer@emailadresse.de</v>
      </c>
      <c r="X94" s="29">
        <f>_xlfn.ISOWEEKNUM(Tabelle2[[#This Row],[Geburtstag]])</f>
        <v>52</v>
      </c>
      <c r="Y94" s="26">
        <v>20089</v>
      </c>
      <c r="Z94" s="23">
        <f ca="1">DATEDIF(Tabelle2[[#This Row],[Geburtstag]],TODAY(),"Y")</f>
        <v>65</v>
      </c>
      <c r="AA94" s="18">
        <v>26941</v>
      </c>
      <c r="AB94" s="30">
        <f ca="1">DATEDIF(Tabelle2[[#This Row],[Einstellungsdatum]],TODAY(),"Y")</f>
        <v>47</v>
      </c>
      <c r="AC94" s="23">
        <f ca="1">IF(OR(RIGHT(Tabelle2[[#This Row],[Zugehörigkeit]],1)="0",RIGHT(Tabelle2[[#This Row],[Zugehörigkeit]],1)="5"),1,0)</f>
        <v>0</v>
      </c>
      <c r="AD94" s="13" t="s">
        <v>31</v>
      </c>
      <c r="AE94" s="13" t="str">
        <f>VLOOKUP(Tabelle2[[#This Row],[Team]],Teams[],2,FALSE)</f>
        <v>Produktion</v>
      </c>
      <c r="AF94" s="13" t="s">
        <v>1163</v>
      </c>
      <c r="AG94" s="34">
        <f>VALUE(RIGHT(Tabelle2[[#This Row],[Umfragedauer]],LEN(Tabelle2[[#This Row],[Umfragedauer]])-1))/60</f>
        <v>6.1620370370370374E-2</v>
      </c>
    </row>
    <row r="95" spans="1:33" ht="14.4" hidden="1" x14ac:dyDescent="0.3">
      <c r="A95" s="1">
        <f t="shared" si="9"/>
        <v>92</v>
      </c>
      <c r="B95" s="5">
        <v>92</v>
      </c>
      <c r="C95" s="9">
        <f t="shared" si="11"/>
        <v>92</v>
      </c>
      <c r="D95" s="9" t="str">
        <f t="shared" si="12"/>
        <v>KU-NR 000092</v>
      </c>
      <c r="E95" s="1" t="s">
        <v>647</v>
      </c>
      <c r="F95" s="1">
        <v>92</v>
      </c>
      <c r="G95" s="1" t="s">
        <v>648</v>
      </c>
      <c r="H95" s="1" t="s">
        <v>740</v>
      </c>
      <c r="I95" s="1" t="s">
        <v>19</v>
      </c>
      <c r="K95" s="1" t="s">
        <v>304</v>
      </c>
      <c r="L95" s="1" t="s">
        <v>885</v>
      </c>
      <c r="M95" s="1" t="s">
        <v>1016</v>
      </c>
      <c r="N95" s="1" t="s">
        <v>305</v>
      </c>
      <c r="O95" s="1">
        <v>3</v>
      </c>
      <c r="P95" s="1" t="str">
        <f t="shared" si="13"/>
        <v>Teutoburgiastraße 3</v>
      </c>
      <c r="Q95" s="1">
        <v>60322</v>
      </c>
      <c r="R95" s="1" t="s">
        <v>15</v>
      </c>
      <c r="S95" s="1" t="s">
        <v>16</v>
      </c>
      <c r="T95" s="3" t="s">
        <v>306</v>
      </c>
      <c r="U95" s="6" t="str">
        <f t="shared" si="14"/>
        <v>+49 69 124569</v>
      </c>
      <c r="V95" s="6" t="str">
        <f t="shared" si="15"/>
        <v>l.meisner@emailadresse.de</v>
      </c>
      <c r="W95" s="22" t="str">
        <f t="shared" si="10"/>
        <v>mailto:l.meisner@emailadresse.de</v>
      </c>
      <c r="X95" s="29">
        <f>_xlfn.ISOWEEKNUM(Tabelle2[[#This Row],[Geburtstag]])</f>
        <v>19</v>
      </c>
      <c r="Y95" s="26">
        <v>27155</v>
      </c>
      <c r="Z95" s="23">
        <f ca="1">DATEDIF(Tabelle2[[#This Row],[Geburtstag]],TODAY(),"Y")</f>
        <v>46</v>
      </c>
      <c r="AA95" s="18">
        <v>36306</v>
      </c>
      <c r="AB95" s="30">
        <f ca="1">DATEDIF(Tabelle2[[#This Row],[Einstellungsdatum]],TODAY(),"Y")</f>
        <v>21</v>
      </c>
      <c r="AC95" s="23">
        <f ca="1">IF(OR(RIGHT(Tabelle2[[#This Row],[Zugehörigkeit]],1)="0",RIGHT(Tabelle2[[#This Row],[Zugehörigkeit]],1)="5"),1,0)</f>
        <v>0</v>
      </c>
      <c r="AD95" s="13" t="s">
        <v>28</v>
      </c>
      <c r="AE95" s="13" t="str">
        <f>VLOOKUP(Tabelle2[[#This Row],[Team]],Teams[],2,FALSE)</f>
        <v>Produktion</v>
      </c>
      <c r="AF95" s="13" t="s">
        <v>1164</v>
      </c>
      <c r="AG95" s="34">
        <f>VALUE(RIGHT(Tabelle2[[#This Row],[Umfragedauer]],LEN(Tabelle2[[#This Row],[Umfragedauer]])-1))/60</f>
        <v>6.1793981481481484E-2</v>
      </c>
    </row>
    <row r="96" spans="1:33" ht="14.4" hidden="1" x14ac:dyDescent="0.3">
      <c r="A96" s="1">
        <f t="shared" si="9"/>
        <v>93</v>
      </c>
      <c r="B96" s="5">
        <v>93</v>
      </c>
      <c r="C96" s="9">
        <f t="shared" si="11"/>
        <v>93</v>
      </c>
      <c r="D96" s="9" t="str">
        <f t="shared" si="12"/>
        <v>KU-NR 000093</v>
      </c>
      <c r="E96" s="1" t="s">
        <v>647</v>
      </c>
      <c r="F96" s="1">
        <v>93</v>
      </c>
      <c r="G96" s="1" t="s">
        <v>648</v>
      </c>
      <c r="H96" s="1" t="s">
        <v>741</v>
      </c>
      <c r="I96" s="1" t="s">
        <v>19</v>
      </c>
      <c r="K96" s="1" t="s">
        <v>307</v>
      </c>
      <c r="L96" s="1" t="s">
        <v>886</v>
      </c>
      <c r="M96" s="1" t="s">
        <v>1017</v>
      </c>
      <c r="N96" s="1" t="s">
        <v>308</v>
      </c>
      <c r="O96" s="1">
        <v>27</v>
      </c>
      <c r="P96" s="1" t="str">
        <f t="shared" si="13"/>
        <v>Thiesstraße 27</v>
      </c>
      <c r="Q96" s="1">
        <v>65205</v>
      </c>
      <c r="R96" s="1" t="s">
        <v>71</v>
      </c>
      <c r="S96" s="1" t="s">
        <v>16</v>
      </c>
      <c r="T96" s="3" t="s">
        <v>309</v>
      </c>
      <c r="U96" s="6" t="str">
        <f t="shared" si="14"/>
        <v>+49 611 111258</v>
      </c>
      <c r="V96" s="6" t="str">
        <f t="shared" si="15"/>
        <v>s.meyer@emailadresse.de</v>
      </c>
      <c r="W96" s="22" t="str">
        <f t="shared" si="10"/>
        <v>mailto:s.meyer@emailadresse.de</v>
      </c>
      <c r="X96" s="29">
        <f>_xlfn.ISOWEEKNUM(Tabelle2[[#This Row],[Geburtstag]])</f>
        <v>4</v>
      </c>
      <c r="Y96" s="26">
        <v>18286</v>
      </c>
      <c r="Z96" s="23">
        <f ca="1">DATEDIF(Tabelle2[[#This Row],[Geburtstag]],TODAY(),"Y")</f>
        <v>70</v>
      </c>
      <c r="AA96" s="18">
        <v>33577</v>
      </c>
      <c r="AB96" s="30">
        <f ca="1">DATEDIF(Tabelle2[[#This Row],[Einstellungsdatum]],TODAY(),"Y")</f>
        <v>28</v>
      </c>
      <c r="AC96" s="23">
        <f ca="1">IF(OR(RIGHT(Tabelle2[[#This Row],[Zugehörigkeit]],1)="0",RIGHT(Tabelle2[[#This Row],[Zugehörigkeit]],1)="5"),1,0)</f>
        <v>0</v>
      </c>
      <c r="AD96" s="13" t="s">
        <v>40</v>
      </c>
      <c r="AE96" s="13" t="str">
        <f>VLOOKUP(Tabelle2[[#This Row],[Team]],Teams[],2,FALSE)</f>
        <v>Marketing/Vertrieb</v>
      </c>
      <c r="AF96" s="13" t="s">
        <v>1165</v>
      </c>
      <c r="AG96" s="34">
        <f>VALUE(RIGHT(Tabelle2[[#This Row],[Umfragedauer]],LEN(Tabelle2[[#This Row],[Umfragedauer]])-1))/60</f>
        <v>2.9189814814814814E-2</v>
      </c>
    </row>
    <row r="97" spans="1:33" ht="14.4" x14ac:dyDescent="0.3">
      <c r="A97" s="1">
        <f t="shared" si="9"/>
        <v>94</v>
      </c>
      <c r="B97" s="5">
        <v>94</v>
      </c>
      <c r="C97" s="9">
        <f t="shared" si="11"/>
        <v>94</v>
      </c>
      <c r="D97" s="9" t="str">
        <f t="shared" si="12"/>
        <v>KU-NR 000094</v>
      </c>
      <c r="E97" s="1" t="s">
        <v>647</v>
      </c>
      <c r="F97" s="1">
        <v>94</v>
      </c>
      <c r="G97" s="1" t="s">
        <v>648</v>
      </c>
      <c r="H97" s="1" t="s">
        <v>742</v>
      </c>
      <c r="K97" s="1" t="s">
        <v>310</v>
      </c>
      <c r="L97" s="1" t="s">
        <v>887</v>
      </c>
      <c r="M97" s="1" t="s">
        <v>1018</v>
      </c>
      <c r="N97" s="1" t="s">
        <v>311</v>
      </c>
      <c r="O97" s="1">
        <v>68</v>
      </c>
      <c r="P97" s="1" t="str">
        <f t="shared" si="13"/>
        <v>Fichtestraße 68</v>
      </c>
      <c r="Q97" s="1">
        <v>60317</v>
      </c>
      <c r="R97" s="1" t="s">
        <v>15</v>
      </c>
      <c r="S97" s="1" t="s">
        <v>16</v>
      </c>
      <c r="T97" s="3" t="s">
        <v>312</v>
      </c>
      <c r="U97" s="6" t="str">
        <f t="shared" si="14"/>
        <v>+49 69 333221</v>
      </c>
      <c r="V97" s="6" t="str">
        <f t="shared" si="15"/>
        <v>k.mohrmeier@emailadresse.de</v>
      </c>
      <c r="W97" s="22" t="str">
        <f t="shared" si="10"/>
        <v>mailto:k.mohrmeier@emailadresse.de</v>
      </c>
      <c r="X97" s="29">
        <f>_xlfn.ISOWEEKNUM(Tabelle2[[#This Row],[Geburtstag]])</f>
        <v>5</v>
      </c>
      <c r="Y97" s="26">
        <v>25232</v>
      </c>
      <c r="Z97" s="23">
        <f ca="1">DATEDIF(Tabelle2[[#This Row],[Geburtstag]],TODAY(),"Y")</f>
        <v>51</v>
      </c>
      <c r="AA97" s="18">
        <v>32589</v>
      </c>
      <c r="AB97" s="30">
        <f ca="1">DATEDIF(Tabelle2[[#This Row],[Einstellungsdatum]],TODAY(),"Y")</f>
        <v>31</v>
      </c>
      <c r="AC97" s="23">
        <f ca="1">IF(OR(RIGHT(Tabelle2[[#This Row],[Zugehörigkeit]],1)="0",RIGHT(Tabelle2[[#This Row],[Zugehörigkeit]],1)="5"),1,0)</f>
        <v>0</v>
      </c>
      <c r="AD97" s="13" t="s">
        <v>31</v>
      </c>
      <c r="AE97" s="13" t="str">
        <f>VLOOKUP(Tabelle2[[#This Row],[Team]],Teams[],2,FALSE)</f>
        <v>Produktion</v>
      </c>
      <c r="AF97" s="13" t="s">
        <v>1108</v>
      </c>
      <c r="AG97" s="34">
        <f>VALUE(RIGHT(Tabelle2[[#This Row],[Umfragedauer]],LEN(Tabelle2[[#This Row],[Umfragedauer]])-1))/60</f>
        <v>3.0127314814814812E-2</v>
      </c>
    </row>
    <row r="98" spans="1:33" ht="14.4" hidden="1" x14ac:dyDescent="0.3">
      <c r="A98" s="1">
        <f t="shared" si="9"/>
        <v>95</v>
      </c>
      <c r="B98" s="5">
        <v>95</v>
      </c>
      <c r="C98" s="9">
        <f t="shared" si="11"/>
        <v>95</v>
      </c>
      <c r="D98" s="9" t="str">
        <f t="shared" si="12"/>
        <v>KU-NR 000095</v>
      </c>
      <c r="E98" s="1" t="s">
        <v>647</v>
      </c>
      <c r="F98" s="1">
        <v>95</v>
      </c>
      <c r="G98" s="1" t="s">
        <v>648</v>
      </c>
      <c r="H98" s="1" t="s">
        <v>743</v>
      </c>
      <c r="I98" s="1" t="s">
        <v>19</v>
      </c>
      <c r="K98" s="1" t="s">
        <v>313</v>
      </c>
      <c r="L98" s="1" t="s">
        <v>888</v>
      </c>
      <c r="M98" s="1" t="s">
        <v>1019</v>
      </c>
      <c r="N98" s="1" t="s">
        <v>314</v>
      </c>
      <c r="O98" s="1">
        <v>35</v>
      </c>
      <c r="P98" s="1" t="str">
        <f t="shared" si="13"/>
        <v>Lütge Bruch 35</v>
      </c>
      <c r="Q98" s="1">
        <v>65208</v>
      </c>
      <c r="R98" s="1" t="s">
        <v>71</v>
      </c>
      <c r="S98" s="1" t="s">
        <v>16</v>
      </c>
      <c r="T98" s="3" t="s">
        <v>315</v>
      </c>
      <c r="U98" s="6" t="str">
        <f t="shared" si="14"/>
        <v>+49 611 8526412</v>
      </c>
      <c r="V98" s="6" t="str">
        <f t="shared" si="15"/>
        <v>u.möller-hollgarten@emailadresse.de</v>
      </c>
      <c r="W98" s="22" t="str">
        <f t="shared" si="10"/>
        <v>mailto:u.moeller-hollgarten@emailadresse.de</v>
      </c>
      <c r="X98" s="29">
        <f>_xlfn.ISOWEEKNUM(Tabelle2[[#This Row],[Geburtstag]])</f>
        <v>13</v>
      </c>
      <c r="Y98" s="26">
        <v>18717</v>
      </c>
      <c r="Z98" s="23">
        <f ca="1">DATEDIF(Tabelle2[[#This Row],[Geburtstag]],TODAY(),"Y")</f>
        <v>69</v>
      </c>
      <c r="AA98" s="18">
        <v>31382</v>
      </c>
      <c r="AB98" s="30">
        <f ca="1">DATEDIF(Tabelle2[[#This Row],[Einstellungsdatum]],TODAY(),"Y")</f>
        <v>34</v>
      </c>
      <c r="AC98" s="23">
        <f ca="1">IF(OR(RIGHT(Tabelle2[[#This Row],[Zugehörigkeit]],1)="0",RIGHT(Tabelle2[[#This Row],[Zugehörigkeit]],1)="5"),1,0)</f>
        <v>0</v>
      </c>
      <c r="AD98" s="13" t="s">
        <v>40</v>
      </c>
      <c r="AE98" s="13" t="str">
        <f>VLOOKUP(Tabelle2[[#This Row],[Team]],Teams[],2,FALSE)</f>
        <v>Marketing/Vertrieb</v>
      </c>
      <c r="AF98" s="13" t="s">
        <v>1166</v>
      </c>
      <c r="AG98" s="34">
        <f>VALUE(RIGHT(Tabelle2[[#This Row],[Umfragedauer]],LEN(Tabelle2[[#This Row],[Umfragedauer]])-1))/60</f>
        <v>3.047453703703704E-2</v>
      </c>
    </row>
    <row r="99" spans="1:33" ht="14.4" hidden="1" x14ac:dyDescent="0.3">
      <c r="A99" s="1">
        <f t="shared" si="9"/>
        <v>96</v>
      </c>
      <c r="B99" s="5">
        <v>96</v>
      </c>
      <c r="C99" s="9">
        <f t="shared" si="11"/>
        <v>96</v>
      </c>
      <c r="D99" s="9" t="str">
        <f t="shared" si="12"/>
        <v>KU-NR 000096</v>
      </c>
      <c r="E99" s="1" t="s">
        <v>647</v>
      </c>
      <c r="F99" s="1">
        <v>96</v>
      </c>
      <c r="G99" s="1" t="s">
        <v>648</v>
      </c>
      <c r="H99" s="1" t="s">
        <v>744</v>
      </c>
      <c r="I99" s="1" t="s">
        <v>12</v>
      </c>
      <c r="K99" s="1" t="s">
        <v>316</v>
      </c>
      <c r="L99" s="1" t="s">
        <v>836</v>
      </c>
      <c r="M99" s="1" t="s">
        <v>1020</v>
      </c>
      <c r="N99" s="1" t="s">
        <v>317</v>
      </c>
      <c r="O99" s="1">
        <v>41</v>
      </c>
      <c r="P99" s="1" t="str">
        <f t="shared" si="13"/>
        <v>Flottmannstraße 41</v>
      </c>
      <c r="Q99" s="1">
        <v>60324</v>
      </c>
      <c r="R99" s="1" t="s">
        <v>15</v>
      </c>
      <c r="S99" s="1" t="s">
        <v>16</v>
      </c>
      <c r="T99" s="3" t="s">
        <v>318</v>
      </c>
      <c r="U99" s="6" t="str">
        <f t="shared" si="14"/>
        <v>+49 69 731487</v>
      </c>
      <c r="V99" s="6" t="str">
        <f t="shared" si="15"/>
        <v>p.mühlmann@emailadresse.de</v>
      </c>
      <c r="W99" s="22" t="str">
        <f t="shared" si="10"/>
        <v>mailto:p.muehlmann@emailadresse.de</v>
      </c>
      <c r="X99" s="29">
        <f>_xlfn.ISOWEEKNUM(Tabelle2[[#This Row],[Geburtstag]])</f>
        <v>12</v>
      </c>
      <c r="Y99" s="26">
        <v>24187</v>
      </c>
      <c r="Z99" s="23">
        <f ca="1">DATEDIF(Tabelle2[[#This Row],[Geburtstag]],TODAY(),"Y")</f>
        <v>54</v>
      </c>
      <c r="AA99" s="18">
        <v>36188</v>
      </c>
      <c r="AB99" s="30">
        <f ca="1">DATEDIF(Tabelle2[[#This Row],[Einstellungsdatum]],TODAY(),"Y")</f>
        <v>21</v>
      </c>
      <c r="AC99" s="23">
        <f ca="1">IF(OR(RIGHT(Tabelle2[[#This Row],[Zugehörigkeit]],1)="0",RIGHT(Tabelle2[[#This Row],[Zugehörigkeit]],1)="5"),1,0)</f>
        <v>0</v>
      </c>
      <c r="AD99" s="13" t="s">
        <v>40</v>
      </c>
      <c r="AE99" s="13" t="str">
        <f>VLOOKUP(Tabelle2[[#This Row],[Team]],Teams[],2,FALSE)</f>
        <v>Marketing/Vertrieb</v>
      </c>
      <c r="AF99" s="13" t="s">
        <v>1137</v>
      </c>
      <c r="AG99" s="34">
        <f>VALUE(RIGHT(Tabelle2[[#This Row],[Umfragedauer]],LEN(Tabelle2[[#This Row],[Umfragedauer]])-1))/60</f>
        <v>6.1689814814814815E-2</v>
      </c>
    </row>
    <row r="100" spans="1:33" ht="14.4" hidden="1" x14ac:dyDescent="0.3">
      <c r="A100" s="1">
        <f t="shared" ref="A100:A131" si="16">A99+1</f>
        <v>97</v>
      </c>
      <c r="B100" s="5">
        <v>97</v>
      </c>
      <c r="C100" s="9">
        <f t="shared" si="11"/>
        <v>97</v>
      </c>
      <c r="D100" s="9" t="str">
        <f t="shared" si="12"/>
        <v>KU-NR 000097</v>
      </c>
      <c r="E100" s="1" t="s">
        <v>647</v>
      </c>
      <c r="F100" s="1">
        <v>97</v>
      </c>
      <c r="G100" s="1" t="s">
        <v>648</v>
      </c>
      <c r="H100" s="1" t="s">
        <v>745</v>
      </c>
      <c r="I100" s="1" t="s">
        <v>19</v>
      </c>
      <c r="K100" s="1" t="s">
        <v>319</v>
      </c>
      <c r="L100" s="1" t="s">
        <v>889</v>
      </c>
      <c r="M100" s="1" t="s">
        <v>1021</v>
      </c>
      <c r="N100" s="1" t="s">
        <v>320</v>
      </c>
      <c r="O100" s="1">
        <v>25</v>
      </c>
      <c r="P100" s="1" t="str">
        <f t="shared" si="13"/>
        <v>Bebelstraße 25</v>
      </c>
      <c r="Q100" s="1">
        <v>65208</v>
      </c>
      <c r="R100" s="1" t="s">
        <v>71</v>
      </c>
      <c r="S100" s="1" t="s">
        <v>16</v>
      </c>
      <c r="T100" s="3" t="s">
        <v>321</v>
      </c>
      <c r="U100" s="6" t="str">
        <f t="shared" si="14"/>
        <v>+49 611 123142</v>
      </c>
      <c r="V100" s="6" t="str">
        <f t="shared" si="15"/>
        <v>m.müller@emailadresse.de</v>
      </c>
      <c r="W100" s="22" t="str">
        <f t="shared" ref="W100:W131" si="17">HYPERLINK("mailto:"&amp;SUBSTITUTE(SUBSTITUTE(SUBSTITUTE(SUBSTITUTE(SUBSTITUTE(SUBSTITUTE(SUBSTITUTE(V100,
"ü","ue"),"ö","oe"),"ä","ae"),"Ü","Ue"),"Ö","Oe"),"Ä","Ae"),"ß","ss"))</f>
        <v>mailto:m.mueller@emailadresse.de</v>
      </c>
      <c r="X100" s="29">
        <f>_xlfn.ISOWEEKNUM(Tabelle2[[#This Row],[Geburtstag]])</f>
        <v>30</v>
      </c>
      <c r="Y100" s="26">
        <v>29426</v>
      </c>
      <c r="Z100" s="23">
        <f ca="1">DATEDIF(Tabelle2[[#This Row],[Geburtstag]],TODAY(),"Y")</f>
        <v>40</v>
      </c>
      <c r="AA100" s="18">
        <v>37068</v>
      </c>
      <c r="AB100" s="30">
        <f ca="1">DATEDIF(Tabelle2[[#This Row],[Einstellungsdatum]],TODAY(),"Y")</f>
        <v>19</v>
      </c>
      <c r="AC100" s="23">
        <f ca="1">IF(OR(RIGHT(Tabelle2[[#This Row],[Zugehörigkeit]],1)="0",RIGHT(Tabelle2[[#This Row],[Zugehörigkeit]],1)="5"),1,0)</f>
        <v>0</v>
      </c>
      <c r="AD100" s="13" t="s">
        <v>65</v>
      </c>
      <c r="AE100" s="13" t="str">
        <f>VLOOKUP(Tabelle2[[#This Row],[Team]],Teams[],2,FALSE)</f>
        <v>Produktion</v>
      </c>
      <c r="AF100" s="13" t="s">
        <v>1134</v>
      </c>
      <c r="AG100" s="34">
        <f>VALUE(RIGHT(Tabelle2[[#This Row],[Umfragedauer]],LEN(Tabelle2[[#This Row],[Umfragedauer]])-1))/60</f>
        <v>1.9791666666666666E-2</v>
      </c>
    </row>
    <row r="101" spans="1:33" ht="14.4" hidden="1" x14ac:dyDescent="0.3">
      <c r="A101" s="1">
        <f t="shared" si="16"/>
        <v>98</v>
      </c>
      <c r="B101" s="5">
        <v>98</v>
      </c>
      <c r="C101" s="9">
        <f t="shared" si="11"/>
        <v>98</v>
      </c>
      <c r="D101" s="9" t="str">
        <f t="shared" si="12"/>
        <v>KU-NR 000098</v>
      </c>
      <c r="E101" s="1" t="s">
        <v>647</v>
      </c>
      <c r="F101" s="1">
        <v>98</v>
      </c>
      <c r="G101" s="1" t="s">
        <v>648</v>
      </c>
      <c r="H101" s="1" t="s">
        <v>746</v>
      </c>
      <c r="I101" s="1" t="s">
        <v>19</v>
      </c>
      <c r="K101" s="1" t="s">
        <v>322</v>
      </c>
      <c r="L101" s="1" t="s">
        <v>890</v>
      </c>
      <c r="M101" s="1" t="s">
        <v>1022</v>
      </c>
      <c r="N101" s="1" t="s">
        <v>323</v>
      </c>
      <c r="O101" s="1">
        <v>45</v>
      </c>
      <c r="P101" s="1" t="str">
        <f t="shared" si="13"/>
        <v>Tönnishof 45</v>
      </c>
      <c r="Q101" s="1">
        <v>60322</v>
      </c>
      <c r="R101" s="1" t="s">
        <v>15</v>
      </c>
      <c r="S101" s="1" t="s">
        <v>16</v>
      </c>
      <c r="T101" s="3" t="s">
        <v>324</v>
      </c>
      <c r="U101" s="6" t="str">
        <f t="shared" si="14"/>
        <v>+49 69 886611</v>
      </c>
      <c r="V101" s="6" t="str">
        <f t="shared" si="15"/>
        <v>a.murnau@emailadresse.de</v>
      </c>
      <c r="W101" s="22" t="str">
        <f t="shared" si="17"/>
        <v>mailto:a.murnau@emailadresse.de</v>
      </c>
      <c r="X101" s="29">
        <f>_xlfn.ISOWEEKNUM(Tabelle2[[#This Row],[Geburtstag]])</f>
        <v>3</v>
      </c>
      <c r="Y101" s="26">
        <v>28873</v>
      </c>
      <c r="Z101" s="23">
        <f ca="1">DATEDIF(Tabelle2[[#This Row],[Geburtstag]],TODAY(),"Y")</f>
        <v>41</v>
      </c>
      <c r="AA101" s="18">
        <v>36165</v>
      </c>
      <c r="AB101" s="30">
        <f ca="1">DATEDIF(Tabelle2[[#This Row],[Einstellungsdatum]],TODAY(),"Y")</f>
        <v>21</v>
      </c>
      <c r="AC101" s="23">
        <f ca="1">IF(OR(RIGHT(Tabelle2[[#This Row],[Zugehörigkeit]],1)="0",RIGHT(Tabelle2[[#This Row],[Zugehörigkeit]],1)="5"),1,0)</f>
        <v>0</v>
      </c>
      <c r="AD101" s="13" t="s">
        <v>128</v>
      </c>
      <c r="AE101" s="13" t="str">
        <f>VLOOKUP(Tabelle2[[#This Row],[Team]],Teams[],2,FALSE)</f>
        <v>Einkauf</v>
      </c>
      <c r="AF101" s="13" t="s">
        <v>1167</v>
      </c>
      <c r="AG101" s="34">
        <f>VALUE(RIGHT(Tabelle2[[#This Row],[Umfragedauer]],LEN(Tabelle2[[#This Row],[Umfragedauer]])-1))/60</f>
        <v>3.0011574074074076E-2</v>
      </c>
    </row>
    <row r="102" spans="1:33" ht="14.4" hidden="1" x14ac:dyDescent="0.3">
      <c r="A102" s="1">
        <f t="shared" si="16"/>
        <v>99</v>
      </c>
      <c r="B102" s="5">
        <v>99</v>
      </c>
      <c r="C102" s="9">
        <f t="shared" si="11"/>
        <v>99</v>
      </c>
      <c r="D102" s="9" t="str">
        <f t="shared" si="12"/>
        <v>KU-NR 000099</v>
      </c>
      <c r="E102" s="1" t="s">
        <v>647</v>
      </c>
      <c r="F102" s="1">
        <v>99</v>
      </c>
      <c r="G102" s="1" t="s">
        <v>648</v>
      </c>
      <c r="H102" s="1" t="s">
        <v>747</v>
      </c>
      <c r="I102" s="1" t="s">
        <v>12</v>
      </c>
      <c r="K102" s="1" t="s">
        <v>325</v>
      </c>
      <c r="L102" s="1" t="s">
        <v>891</v>
      </c>
      <c r="M102" s="1" t="s">
        <v>1023</v>
      </c>
      <c r="N102" s="1" t="s">
        <v>326</v>
      </c>
      <c r="O102" s="1">
        <v>53</v>
      </c>
      <c r="P102" s="1" t="str">
        <f t="shared" si="13"/>
        <v>Bonifatiusstraße 53</v>
      </c>
      <c r="Q102" s="1">
        <v>60321</v>
      </c>
      <c r="R102" s="1" t="s">
        <v>15</v>
      </c>
      <c r="S102" s="1" t="s">
        <v>16</v>
      </c>
      <c r="T102" s="3" t="s">
        <v>327</v>
      </c>
      <c r="U102" s="6" t="str">
        <f t="shared" si="14"/>
        <v>+49 69 778893</v>
      </c>
      <c r="V102" s="6" t="str">
        <f t="shared" si="15"/>
        <v>e.nöller@emailadresse.de</v>
      </c>
      <c r="W102" s="22" t="str">
        <f t="shared" si="17"/>
        <v>mailto:e.noeller@emailadresse.de</v>
      </c>
      <c r="X102" s="29">
        <f>_xlfn.ISOWEEKNUM(Tabelle2[[#This Row],[Geburtstag]])</f>
        <v>4</v>
      </c>
      <c r="Y102" s="26">
        <v>23037</v>
      </c>
      <c r="Z102" s="23">
        <f ca="1">DATEDIF(Tabelle2[[#This Row],[Geburtstag]],TODAY(),"Y")</f>
        <v>57</v>
      </c>
      <c r="AA102" s="18">
        <v>35652</v>
      </c>
      <c r="AB102" s="30">
        <f ca="1">DATEDIF(Tabelle2[[#This Row],[Einstellungsdatum]],TODAY(),"Y")</f>
        <v>23</v>
      </c>
      <c r="AC102" s="23">
        <f ca="1">IF(OR(RIGHT(Tabelle2[[#This Row],[Zugehörigkeit]],1)="0",RIGHT(Tabelle2[[#This Row],[Zugehörigkeit]],1)="5"),1,0)</f>
        <v>0</v>
      </c>
      <c r="AD102" s="13" t="s">
        <v>18</v>
      </c>
      <c r="AE102" s="13" t="str">
        <f>VLOOKUP(Tabelle2[[#This Row],[Team]],Teams[],2,FALSE)</f>
        <v>Produktion</v>
      </c>
      <c r="AF102" s="13" t="s">
        <v>1168</v>
      </c>
      <c r="AG102" s="34">
        <f>VALUE(RIGHT(Tabelle2[[#This Row],[Umfragedauer]],LEN(Tabelle2[[#This Row],[Umfragedauer]])-1))/60</f>
        <v>3.0046296296296297E-2</v>
      </c>
    </row>
    <row r="103" spans="1:33" ht="14.4" hidden="1" x14ac:dyDescent="0.3">
      <c r="A103" s="1">
        <f t="shared" si="16"/>
        <v>100</v>
      </c>
      <c r="B103" s="5">
        <v>100</v>
      </c>
      <c r="C103" s="9">
        <f t="shared" si="11"/>
        <v>100</v>
      </c>
      <c r="D103" s="9" t="str">
        <f t="shared" si="12"/>
        <v>KU-NR 000100</v>
      </c>
      <c r="E103" s="1" t="s">
        <v>647</v>
      </c>
      <c r="F103" s="1">
        <v>100</v>
      </c>
      <c r="G103" s="1" t="s">
        <v>648</v>
      </c>
      <c r="H103" s="1" t="s">
        <v>748</v>
      </c>
      <c r="K103" s="1" t="s">
        <v>328</v>
      </c>
      <c r="L103" s="1" t="s">
        <v>805</v>
      </c>
      <c r="M103" s="1" t="s">
        <v>1024</v>
      </c>
      <c r="N103" s="1" t="s">
        <v>329</v>
      </c>
      <c r="O103" s="1">
        <v>37</v>
      </c>
      <c r="P103" s="1" t="str">
        <f t="shared" si="13"/>
        <v>Feuerwehrplatz 37</v>
      </c>
      <c r="Q103" s="1">
        <v>65205</v>
      </c>
      <c r="R103" s="1" t="s">
        <v>71</v>
      </c>
      <c r="S103" s="1" t="s">
        <v>16</v>
      </c>
      <c r="T103" s="3" t="s">
        <v>330</v>
      </c>
      <c r="U103" s="6" t="str">
        <f t="shared" si="14"/>
        <v>+49 611 999487</v>
      </c>
      <c r="V103" s="6" t="str">
        <f t="shared" si="15"/>
        <v>h.obermayer@emailadresse.de</v>
      </c>
      <c r="W103" s="22" t="str">
        <f t="shared" si="17"/>
        <v>mailto:h.obermayer@emailadresse.de</v>
      </c>
      <c r="X103" s="29">
        <f>_xlfn.ISOWEEKNUM(Tabelle2[[#This Row],[Geburtstag]])</f>
        <v>15</v>
      </c>
      <c r="Y103" s="26">
        <v>27127</v>
      </c>
      <c r="Z103" s="23">
        <f ca="1">DATEDIF(Tabelle2[[#This Row],[Geburtstag]],TODAY(),"Y")</f>
        <v>46</v>
      </c>
      <c r="AA103" s="18">
        <v>36794</v>
      </c>
      <c r="AB103" s="30">
        <f ca="1">DATEDIF(Tabelle2[[#This Row],[Einstellungsdatum]],TODAY(),"Y")</f>
        <v>20</v>
      </c>
      <c r="AC103" s="23">
        <f ca="1">IF(OR(RIGHT(Tabelle2[[#This Row],[Zugehörigkeit]],1)="0",RIGHT(Tabelle2[[#This Row],[Zugehörigkeit]],1)="5"),1,0)</f>
        <v>1</v>
      </c>
      <c r="AD103" s="13" t="s">
        <v>78</v>
      </c>
      <c r="AE103" s="13" t="str">
        <f>VLOOKUP(Tabelle2[[#This Row],[Team]],Teams[],2,FALSE)</f>
        <v>Konstruktion/Design</v>
      </c>
      <c r="AF103" s="13" t="s">
        <v>1151</v>
      </c>
      <c r="AG103" s="34">
        <f>VALUE(RIGHT(Tabelle2[[#This Row],[Umfragedauer]],LEN(Tabelle2[[#This Row],[Umfragedauer]])-1))/60</f>
        <v>3.0185185185185186E-2</v>
      </c>
    </row>
    <row r="104" spans="1:33" ht="14.4" hidden="1" x14ac:dyDescent="0.3">
      <c r="A104" s="1">
        <f t="shared" si="16"/>
        <v>101</v>
      </c>
      <c r="B104" s="5">
        <v>101</v>
      </c>
      <c r="C104" s="9">
        <f t="shared" si="11"/>
        <v>101</v>
      </c>
      <c r="D104" s="9" t="str">
        <f t="shared" si="12"/>
        <v>KU-NR 000101</v>
      </c>
      <c r="E104" s="1" t="s">
        <v>647</v>
      </c>
      <c r="F104" s="1">
        <v>101</v>
      </c>
      <c r="G104" s="1" t="s">
        <v>648</v>
      </c>
      <c r="H104" s="1" t="s">
        <v>749</v>
      </c>
      <c r="K104" s="1" t="s">
        <v>331</v>
      </c>
      <c r="L104" s="1" t="s">
        <v>892</v>
      </c>
      <c r="M104" s="1" t="s">
        <v>1024</v>
      </c>
      <c r="N104" s="1" t="s">
        <v>332</v>
      </c>
      <c r="O104" s="1">
        <v>32</v>
      </c>
      <c r="P104" s="1" t="str">
        <f t="shared" si="13"/>
        <v>Oeynhauser Straße 32</v>
      </c>
      <c r="Q104" s="1">
        <v>55126</v>
      </c>
      <c r="R104" s="1" t="s">
        <v>55</v>
      </c>
      <c r="S104" s="1" t="s">
        <v>16</v>
      </c>
      <c r="T104" s="3" t="s">
        <v>333</v>
      </c>
      <c r="U104" s="6" t="str">
        <f t="shared" si="14"/>
        <v>+49 6131 666332</v>
      </c>
      <c r="V104" s="6" t="str">
        <f t="shared" si="15"/>
        <v>m.obermayer@emailadresse.de</v>
      </c>
      <c r="W104" s="22" t="str">
        <f t="shared" si="17"/>
        <v>mailto:m.obermayer@emailadresse.de</v>
      </c>
      <c r="X104" s="29">
        <f>_xlfn.ISOWEEKNUM(Tabelle2[[#This Row],[Geburtstag]])</f>
        <v>5</v>
      </c>
      <c r="Y104" s="26">
        <v>20123</v>
      </c>
      <c r="Z104" s="23">
        <f ca="1">DATEDIF(Tabelle2[[#This Row],[Geburtstag]],TODAY(),"Y")</f>
        <v>65</v>
      </c>
      <c r="AA104" s="18">
        <v>34228</v>
      </c>
      <c r="AB104" s="30">
        <f ca="1">DATEDIF(Tabelle2[[#This Row],[Einstellungsdatum]],TODAY(),"Y")</f>
        <v>27</v>
      </c>
      <c r="AC104" s="23">
        <f ca="1">IF(OR(RIGHT(Tabelle2[[#This Row],[Zugehörigkeit]],1)="0",RIGHT(Tabelle2[[#This Row],[Zugehörigkeit]],1)="5"),1,0)</f>
        <v>0</v>
      </c>
      <c r="AD104" s="13" t="s">
        <v>65</v>
      </c>
      <c r="AE104" s="13" t="str">
        <f>VLOOKUP(Tabelle2[[#This Row],[Team]],Teams[],2,FALSE)</f>
        <v>Produktion</v>
      </c>
      <c r="AF104" s="13" t="s">
        <v>1141</v>
      </c>
      <c r="AG104" s="34">
        <f>VALUE(RIGHT(Tabelle2[[#This Row],[Umfragedauer]],LEN(Tabelle2[[#This Row],[Umfragedauer]])-1))/60</f>
        <v>3.005787037037037E-2</v>
      </c>
    </row>
    <row r="105" spans="1:33" ht="14.4" hidden="1" x14ac:dyDescent="0.3">
      <c r="A105" s="1">
        <f t="shared" si="16"/>
        <v>102</v>
      </c>
      <c r="B105" s="5">
        <v>102</v>
      </c>
      <c r="C105" s="9">
        <f t="shared" si="11"/>
        <v>102</v>
      </c>
      <c r="D105" s="9" t="str">
        <f t="shared" si="12"/>
        <v>KU-NR 000102</v>
      </c>
      <c r="E105" s="1" t="s">
        <v>647</v>
      </c>
      <c r="F105" s="1">
        <v>102</v>
      </c>
      <c r="G105" s="1" t="s">
        <v>648</v>
      </c>
      <c r="H105" s="1" t="s">
        <v>750</v>
      </c>
      <c r="I105" s="1" t="s">
        <v>19</v>
      </c>
      <c r="K105" s="1" t="s">
        <v>334</v>
      </c>
      <c r="L105" s="1" t="s">
        <v>893</v>
      </c>
      <c r="M105" s="1" t="s">
        <v>1025</v>
      </c>
      <c r="N105" s="1" t="s">
        <v>335</v>
      </c>
      <c r="O105" s="1">
        <v>32</v>
      </c>
      <c r="P105" s="1" t="str">
        <f t="shared" si="13"/>
        <v>Aschebrock 32</v>
      </c>
      <c r="Q105" s="1">
        <v>65204</v>
      </c>
      <c r="R105" s="1" t="s">
        <v>71</v>
      </c>
      <c r="S105" s="1" t="s">
        <v>16</v>
      </c>
      <c r="T105" s="3" t="s">
        <v>336</v>
      </c>
      <c r="U105" s="6" t="str">
        <f t="shared" si="14"/>
        <v>+49 611 974185</v>
      </c>
      <c r="V105" s="6" t="str">
        <f t="shared" si="15"/>
        <v>k.obermeier@emailadresse.de</v>
      </c>
      <c r="W105" s="22" t="str">
        <f t="shared" si="17"/>
        <v>mailto:k.obermeier@emailadresse.de</v>
      </c>
      <c r="X105" s="29">
        <f>_xlfn.ISOWEEKNUM(Tabelle2[[#This Row],[Geburtstag]])</f>
        <v>41</v>
      </c>
      <c r="Y105" s="26">
        <v>19279</v>
      </c>
      <c r="Z105" s="23">
        <f ca="1">DATEDIF(Tabelle2[[#This Row],[Geburtstag]],TODAY(),"Y")</f>
        <v>68</v>
      </c>
      <c r="AA105" s="18">
        <v>29472</v>
      </c>
      <c r="AB105" s="30">
        <f ca="1">DATEDIF(Tabelle2[[#This Row],[Einstellungsdatum]],TODAY(),"Y")</f>
        <v>40</v>
      </c>
      <c r="AC105" s="23">
        <f ca="1">IF(OR(RIGHT(Tabelle2[[#This Row],[Zugehörigkeit]],1)="0",RIGHT(Tabelle2[[#This Row],[Zugehörigkeit]],1)="5"),1,0)</f>
        <v>1</v>
      </c>
      <c r="AD105" s="13" t="s">
        <v>65</v>
      </c>
      <c r="AE105" s="13" t="str">
        <f>VLOOKUP(Tabelle2[[#This Row],[Team]],Teams[],2,FALSE)</f>
        <v>Produktion</v>
      </c>
      <c r="AF105" s="13" t="s">
        <v>1102</v>
      </c>
      <c r="AG105" s="34">
        <f>VALUE(RIGHT(Tabelle2[[#This Row],[Umfragedauer]],LEN(Tabelle2[[#This Row],[Umfragedauer]])-1))/60</f>
        <v>6.157407407407408E-2</v>
      </c>
    </row>
    <row r="106" spans="1:33" ht="14.4" hidden="1" x14ac:dyDescent="0.3">
      <c r="A106" s="1">
        <f t="shared" si="16"/>
        <v>103</v>
      </c>
      <c r="B106" s="5">
        <v>103</v>
      </c>
      <c r="C106" s="9">
        <f t="shared" si="11"/>
        <v>103</v>
      </c>
      <c r="D106" s="9" t="str">
        <f t="shared" si="12"/>
        <v>KU-NR 000103</v>
      </c>
      <c r="E106" s="1" t="s">
        <v>647</v>
      </c>
      <c r="F106" s="1">
        <v>103</v>
      </c>
      <c r="G106" s="1" t="s">
        <v>648</v>
      </c>
      <c r="H106" s="1" t="s">
        <v>751</v>
      </c>
      <c r="I106" s="1" t="s">
        <v>12</v>
      </c>
      <c r="K106" s="1" t="s">
        <v>337</v>
      </c>
      <c r="L106" s="1" t="s">
        <v>894</v>
      </c>
      <c r="M106" s="1" t="s">
        <v>1026</v>
      </c>
      <c r="N106" s="1" t="s">
        <v>338</v>
      </c>
      <c r="O106" s="1">
        <v>42</v>
      </c>
      <c r="P106" s="1" t="str">
        <f t="shared" si="13"/>
        <v>Rainerstraße 42</v>
      </c>
      <c r="Q106" s="1">
        <v>65207</v>
      </c>
      <c r="R106" s="1" t="s">
        <v>71</v>
      </c>
      <c r="S106" s="1" t="s">
        <v>16</v>
      </c>
      <c r="T106" s="3" t="s">
        <v>339</v>
      </c>
      <c r="U106" s="6" t="str">
        <f t="shared" si="14"/>
        <v>+49 611 666778</v>
      </c>
      <c r="V106" s="6" t="str">
        <f t="shared" si="15"/>
        <v>b.osterfelder@emailadresse.de</v>
      </c>
      <c r="W106" s="22" t="str">
        <f t="shared" si="17"/>
        <v>mailto:b.osterfelder@emailadresse.de</v>
      </c>
      <c r="X106" s="29">
        <f>_xlfn.ISOWEEKNUM(Tabelle2[[#This Row],[Geburtstag]])</f>
        <v>47</v>
      </c>
      <c r="Y106" s="26">
        <v>28456</v>
      </c>
      <c r="Z106" s="23">
        <f ca="1">DATEDIF(Tabelle2[[#This Row],[Geburtstag]],TODAY(),"Y")</f>
        <v>42</v>
      </c>
      <c r="AA106" s="18">
        <v>35921</v>
      </c>
      <c r="AB106" s="30">
        <f ca="1">DATEDIF(Tabelle2[[#This Row],[Einstellungsdatum]],TODAY(),"Y")</f>
        <v>22</v>
      </c>
      <c r="AC106" s="23">
        <f ca="1">IF(OR(RIGHT(Tabelle2[[#This Row],[Zugehörigkeit]],1)="0",RIGHT(Tabelle2[[#This Row],[Zugehörigkeit]],1)="5"),1,0)</f>
        <v>0</v>
      </c>
      <c r="AD106" s="13" t="s">
        <v>18</v>
      </c>
      <c r="AE106" s="13" t="str">
        <f>VLOOKUP(Tabelle2[[#This Row],[Team]],Teams[],2,FALSE)</f>
        <v>Produktion</v>
      </c>
      <c r="AF106" s="13" t="s">
        <v>1169</v>
      </c>
      <c r="AG106" s="34">
        <f>VALUE(RIGHT(Tabelle2[[#This Row],[Umfragedauer]],LEN(Tabelle2[[#This Row],[Umfragedauer]])-1))/60</f>
        <v>6.1898148148148154E-2</v>
      </c>
    </row>
    <row r="107" spans="1:33" ht="14.4" x14ac:dyDescent="0.3">
      <c r="A107" s="1">
        <f t="shared" si="16"/>
        <v>104</v>
      </c>
      <c r="B107" s="5">
        <v>104</v>
      </c>
      <c r="C107" s="9">
        <f t="shared" si="11"/>
        <v>104</v>
      </c>
      <c r="D107" s="9" t="str">
        <f t="shared" si="12"/>
        <v>KU-NR 000104</v>
      </c>
      <c r="E107" s="1" t="s">
        <v>647</v>
      </c>
      <c r="F107" s="1">
        <v>104</v>
      </c>
      <c r="G107" s="1" t="s">
        <v>648</v>
      </c>
      <c r="H107" s="1" t="s">
        <v>752</v>
      </c>
      <c r="I107" s="1" t="s">
        <v>19</v>
      </c>
      <c r="K107" s="1" t="s">
        <v>340</v>
      </c>
      <c r="L107" s="1" t="s">
        <v>895</v>
      </c>
      <c r="M107" s="1" t="s">
        <v>1027</v>
      </c>
      <c r="N107" s="1" t="s">
        <v>341</v>
      </c>
      <c r="O107" s="1">
        <v>18</v>
      </c>
      <c r="P107" s="1" t="str">
        <f t="shared" si="13"/>
        <v>Claudiusstraße 18</v>
      </c>
      <c r="Q107" s="1">
        <v>65204</v>
      </c>
      <c r="R107" s="1" t="s">
        <v>71</v>
      </c>
      <c r="S107" s="1" t="s">
        <v>16</v>
      </c>
      <c r="T107" s="3" t="s">
        <v>342</v>
      </c>
      <c r="U107" s="6" t="str">
        <f t="shared" si="14"/>
        <v>+49 611 556318</v>
      </c>
      <c r="V107" s="6" t="str">
        <f t="shared" si="15"/>
        <v>c.otterstädter@emailadresse.de</v>
      </c>
      <c r="W107" s="22" t="str">
        <f t="shared" si="17"/>
        <v>mailto:c.otterstaedter@emailadresse.de</v>
      </c>
      <c r="X107" s="29">
        <f>_xlfn.ISOWEEKNUM(Tabelle2[[#This Row],[Geburtstag]])</f>
        <v>28</v>
      </c>
      <c r="Y107" s="26">
        <v>22839</v>
      </c>
      <c r="Z107" s="23">
        <f ca="1">DATEDIF(Tabelle2[[#This Row],[Geburtstag]],TODAY(),"Y")</f>
        <v>58</v>
      </c>
      <c r="AA107" s="18">
        <v>31346</v>
      </c>
      <c r="AB107" s="30">
        <f ca="1">DATEDIF(Tabelle2[[#This Row],[Einstellungsdatum]],TODAY(),"Y")</f>
        <v>35</v>
      </c>
      <c r="AC107" s="23">
        <f ca="1">IF(OR(RIGHT(Tabelle2[[#This Row],[Zugehörigkeit]],1)="0",RIGHT(Tabelle2[[#This Row],[Zugehörigkeit]],1)="5"),1,0)</f>
        <v>1</v>
      </c>
      <c r="AD107" s="13" t="s">
        <v>31</v>
      </c>
      <c r="AE107" s="13" t="str">
        <f>VLOOKUP(Tabelle2[[#This Row],[Team]],Teams[],2,FALSE)</f>
        <v>Produktion</v>
      </c>
      <c r="AF107" s="13" t="s">
        <v>1131</v>
      </c>
      <c r="AG107" s="34">
        <f>VALUE(RIGHT(Tabelle2[[#This Row],[Umfragedauer]],LEN(Tabelle2[[#This Row],[Umfragedauer]])-1))/60</f>
        <v>6.2164351851851853E-2</v>
      </c>
    </row>
    <row r="108" spans="1:33" ht="14.4" x14ac:dyDescent="0.3">
      <c r="A108" s="1">
        <f t="shared" si="16"/>
        <v>105</v>
      </c>
      <c r="B108" s="5">
        <v>105</v>
      </c>
      <c r="C108" s="9">
        <f t="shared" si="11"/>
        <v>105</v>
      </c>
      <c r="D108" s="9" t="str">
        <f t="shared" si="12"/>
        <v>KU-NR 000105</v>
      </c>
      <c r="E108" s="1" t="s">
        <v>647</v>
      </c>
      <c r="F108" s="1">
        <v>105</v>
      </c>
      <c r="G108" s="1" t="s">
        <v>648</v>
      </c>
      <c r="H108" s="1" t="s">
        <v>753</v>
      </c>
      <c r="K108" s="1" t="s">
        <v>343</v>
      </c>
      <c r="L108" s="1" t="s">
        <v>896</v>
      </c>
      <c r="M108" s="1" t="s">
        <v>1028</v>
      </c>
      <c r="N108" s="1" t="s">
        <v>344</v>
      </c>
      <c r="O108" s="1">
        <v>35</v>
      </c>
      <c r="P108" s="1" t="str">
        <f t="shared" si="13"/>
        <v>Am Amtshaus 35</v>
      </c>
      <c r="Q108" s="1">
        <v>60320</v>
      </c>
      <c r="R108" s="1" t="s">
        <v>15</v>
      </c>
      <c r="S108" s="1" t="s">
        <v>16</v>
      </c>
      <c r="T108" s="3" t="s">
        <v>345</v>
      </c>
      <c r="U108" s="6" t="str">
        <f t="shared" si="14"/>
        <v>+49 69 731597</v>
      </c>
      <c r="V108" s="6" t="str">
        <f t="shared" si="15"/>
        <v>m.özmir@emailadresse.de</v>
      </c>
      <c r="W108" s="22" t="str">
        <f t="shared" si="17"/>
        <v>mailto:m.oezmir@emailadresse.de</v>
      </c>
      <c r="X108" s="29">
        <f>_xlfn.ISOWEEKNUM(Tabelle2[[#This Row],[Geburtstag]])</f>
        <v>43</v>
      </c>
      <c r="Y108" s="26">
        <v>26598</v>
      </c>
      <c r="Z108" s="23">
        <f ca="1">DATEDIF(Tabelle2[[#This Row],[Geburtstag]],TODAY(),"Y")</f>
        <v>48</v>
      </c>
      <c r="AA108" s="18">
        <v>34218</v>
      </c>
      <c r="AB108" s="30">
        <f ca="1">DATEDIF(Tabelle2[[#This Row],[Einstellungsdatum]],TODAY(),"Y")</f>
        <v>27</v>
      </c>
      <c r="AC108" s="23">
        <f ca="1">IF(OR(RIGHT(Tabelle2[[#This Row],[Zugehörigkeit]],1)="0",RIGHT(Tabelle2[[#This Row],[Zugehörigkeit]],1)="5"),1,0)</f>
        <v>0</v>
      </c>
      <c r="AD108" s="13" t="s">
        <v>31</v>
      </c>
      <c r="AE108" s="13" t="str">
        <f>VLOOKUP(Tabelle2[[#This Row],[Team]],Teams[],2,FALSE)</f>
        <v>Produktion</v>
      </c>
      <c r="AF108" s="13" t="s">
        <v>1148</v>
      </c>
      <c r="AG108" s="34">
        <f>VALUE(RIGHT(Tabelle2[[#This Row],[Umfragedauer]],LEN(Tabelle2[[#This Row],[Umfragedauer]])-1))/60</f>
        <v>2.9884259259259256E-2</v>
      </c>
    </row>
    <row r="109" spans="1:33" ht="14.4" hidden="1" x14ac:dyDescent="0.3">
      <c r="A109" s="1">
        <f t="shared" si="16"/>
        <v>106</v>
      </c>
      <c r="B109" s="5">
        <v>106</v>
      </c>
      <c r="C109" s="9">
        <f t="shared" si="11"/>
        <v>106</v>
      </c>
      <c r="D109" s="9" t="str">
        <f t="shared" si="12"/>
        <v>KU-NR 000106</v>
      </c>
      <c r="E109" s="1" t="s">
        <v>647</v>
      </c>
      <c r="F109" s="1">
        <v>106</v>
      </c>
      <c r="G109" s="1" t="s">
        <v>648</v>
      </c>
      <c r="H109" s="1" t="s">
        <v>754</v>
      </c>
      <c r="I109" s="1" t="s">
        <v>19</v>
      </c>
      <c r="K109" s="1" t="s">
        <v>346</v>
      </c>
      <c r="L109" s="1" t="s">
        <v>897</v>
      </c>
      <c r="M109" s="1" t="s">
        <v>1029</v>
      </c>
      <c r="N109" s="1" t="s">
        <v>347</v>
      </c>
      <c r="O109" s="1">
        <v>44</v>
      </c>
      <c r="P109" s="1" t="str">
        <f t="shared" si="13"/>
        <v>Dammstraße 44</v>
      </c>
      <c r="Q109" s="1">
        <v>65209</v>
      </c>
      <c r="R109" s="1" t="s">
        <v>71</v>
      </c>
      <c r="S109" s="1" t="s">
        <v>16</v>
      </c>
      <c r="T109" s="3" t="s">
        <v>348</v>
      </c>
      <c r="U109" s="6" t="str">
        <f t="shared" si="14"/>
        <v>+49 611 123232</v>
      </c>
      <c r="V109" s="6" t="str">
        <f t="shared" si="15"/>
        <v>k.pfitzer@emailadresse.de</v>
      </c>
      <c r="W109" s="22" t="str">
        <f t="shared" si="17"/>
        <v>mailto:k.pfitzer@emailadresse.de</v>
      </c>
      <c r="X109" s="29">
        <f>_xlfn.ISOWEEKNUM(Tabelle2[[#This Row],[Geburtstag]])</f>
        <v>48</v>
      </c>
      <c r="Y109" s="26">
        <v>30288</v>
      </c>
      <c r="Z109" s="23">
        <f ca="1">DATEDIF(Tabelle2[[#This Row],[Geburtstag]],TODAY(),"Y")</f>
        <v>37</v>
      </c>
      <c r="AA109" s="18">
        <v>36591</v>
      </c>
      <c r="AB109" s="30">
        <f ca="1">DATEDIF(Tabelle2[[#This Row],[Einstellungsdatum]],TODAY(),"Y")</f>
        <v>20</v>
      </c>
      <c r="AC109" s="23">
        <f ca="1">IF(OR(RIGHT(Tabelle2[[#This Row],[Zugehörigkeit]],1)="0",RIGHT(Tabelle2[[#This Row],[Zugehörigkeit]],1)="5"),1,0)</f>
        <v>1</v>
      </c>
      <c r="AD109" s="13" t="s">
        <v>103</v>
      </c>
      <c r="AE109" s="13" t="str">
        <f>VLOOKUP(Tabelle2[[#This Row],[Team]],Teams[],2,FALSE)</f>
        <v>Produktion</v>
      </c>
      <c r="AF109" s="13" t="s">
        <v>1108</v>
      </c>
      <c r="AG109" s="34">
        <f>VALUE(RIGHT(Tabelle2[[#This Row],[Umfragedauer]],LEN(Tabelle2[[#This Row],[Umfragedauer]])-1))/60</f>
        <v>3.0127314814814812E-2</v>
      </c>
    </row>
    <row r="110" spans="1:33" ht="14.4" hidden="1" x14ac:dyDescent="0.3">
      <c r="A110" s="1">
        <f t="shared" si="16"/>
        <v>107</v>
      </c>
      <c r="B110" s="5">
        <v>107</v>
      </c>
      <c r="C110" s="9">
        <f t="shared" si="11"/>
        <v>107</v>
      </c>
      <c r="D110" s="9" t="str">
        <f t="shared" si="12"/>
        <v>KU-NR 000107</v>
      </c>
      <c r="E110" s="1" t="s">
        <v>647</v>
      </c>
      <c r="F110" s="1">
        <v>107</v>
      </c>
      <c r="G110" s="1" t="s">
        <v>648</v>
      </c>
      <c r="H110" s="1" t="s">
        <v>755</v>
      </c>
      <c r="I110" s="1" t="s">
        <v>12</v>
      </c>
      <c r="K110" s="1" t="s">
        <v>349</v>
      </c>
      <c r="L110" s="1" t="s">
        <v>898</v>
      </c>
      <c r="M110" s="1" t="s">
        <v>1030</v>
      </c>
      <c r="N110" s="1" t="s">
        <v>350</v>
      </c>
      <c r="O110" s="1">
        <v>22</v>
      </c>
      <c r="P110" s="1" t="str">
        <f t="shared" si="13"/>
        <v>Plutostraße 22</v>
      </c>
      <c r="Q110" s="1">
        <v>55299</v>
      </c>
      <c r="R110" s="1" t="s">
        <v>36</v>
      </c>
      <c r="S110" s="1" t="s">
        <v>16</v>
      </c>
      <c r="T110" s="3" t="s">
        <v>351</v>
      </c>
      <c r="U110" s="6" t="str">
        <f t="shared" si="14"/>
        <v>+49 6135 8851445</v>
      </c>
      <c r="V110" s="6" t="str">
        <f t="shared" si="15"/>
        <v>z.posch@emailadresse.de</v>
      </c>
      <c r="W110" s="22" t="str">
        <f t="shared" si="17"/>
        <v>mailto:z.posch@emailadresse.de</v>
      </c>
      <c r="X110" s="29">
        <f>_xlfn.ISOWEEKNUM(Tabelle2[[#This Row],[Geburtstag]])</f>
        <v>32</v>
      </c>
      <c r="Y110" s="26">
        <v>25423</v>
      </c>
      <c r="Z110" s="23">
        <f ca="1">DATEDIF(Tabelle2[[#This Row],[Geburtstag]],TODAY(),"Y")</f>
        <v>51</v>
      </c>
      <c r="AA110" s="18">
        <v>35912</v>
      </c>
      <c r="AB110" s="30">
        <f ca="1">DATEDIF(Tabelle2[[#This Row],[Einstellungsdatum]],TODAY(),"Y")</f>
        <v>22</v>
      </c>
      <c r="AC110" s="23">
        <f ca="1">IF(OR(RIGHT(Tabelle2[[#This Row],[Zugehörigkeit]],1)="0",RIGHT(Tabelle2[[#This Row],[Zugehörigkeit]],1)="5"),1,0)</f>
        <v>0</v>
      </c>
      <c r="AD110" s="13" t="s">
        <v>40</v>
      </c>
      <c r="AE110" s="13" t="str">
        <f>VLOOKUP(Tabelle2[[#This Row],[Team]],Teams[],2,FALSE)</f>
        <v>Marketing/Vertrieb</v>
      </c>
      <c r="AF110" s="13" t="s">
        <v>1105</v>
      </c>
      <c r="AG110" s="34">
        <f>VALUE(RIGHT(Tabelle2[[#This Row],[Umfragedauer]],LEN(Tabelle2[[#This Row],[Umfragedauer]])-1))/60</f>
        <v>2.9942129629629628E-2</v>
      </c>
    </row>
    <row r="111" spans="1:33" ht="14.4" hidden="1" x14ac:dyDescent="0.3">
      <c r="A111" s="1">
        <f t="shared" si="16"/>
        <v>108</v>
      </c>
      <c r="B111" s="5">
        <v>108</v>
      </c>
      <c r="C111" s="9">
        <f t="shared" si="11"/>
        <v>108</v>
      </c>
      <c r="D111" s="9" t="str">
        <f t="shared" si="12"/>
        <v>KU-NR 000108</v>
      </c>
      <c r="E111" s="1" t="s">
        <v>647</v>
      </c>
      <c r="F111" s="1">
        <v>108</v>
      </c>
      <c r="G111" s="1" t="s">
        <v>648</v>
      </c>
      <c r="H111" s="1" t="s">
        <v>756</v>
      </c>
      <c r="K111" s="1" t="s">
        <v>352</v>
      </c>
      <c r="L111" s="1" t="s">
        <v>899</v>
      </c>
      <c r="M111" s="1" t="s">
        <v>1031</v>
      </c>
      <c r="N111" s="1" t="s">
        <v>353</v>
      </c>
      <c r="O111" s="1">
        <v>38</v>
      </c>
      <c r="P111" s="1" t="str">
        <f t="shared" si="13"/>
        <v>Narzissenweg 38</v>
      </c>
      <c r="Q111" s="1">
        <v>64296</v>
      </c>
      <c r="R111" s="1" t="s">
        <v>22</v>
      </c>
      <c r="S111" s="1" t="s">
        <v>16</v>
      </c>
      <c r="T111" s="3" t="s">
        <v>354</v>
      </c>
      <c r="U111" s="6" t="str">
        <f t="shared" si="14"/>
        <v>+49 6151 886178</v>
      </c>
      <c r="V111" s="6" t="str">
        <f t="shared" si="15"/>
        <v>w.rathenau@emailadresse.de</v>
      </c>
      <c r="W111" s="22" t="str">
        <f t="shared" si="17"/>
        <v>mailto:w.rathenau@emailadresse.de</v>
      </c>
      <c r="X111" s="29">
        <f>_xlfn.ISOWEEKNUM(Tabelle2[[#This Row],[Geburtstag]])</f>
        <v>27</v>
      </c>
      <c r="Y111" s="26">
        <v>20274</v>
      </c>
      <c r="Z111" s="23">
        <f ca="1">DATEDIF(Tabelle2[[#This Row],[Geburtstag]],TODAY(),"Y")</f>
        <v>65</v>
      </c>
      <c r="AA111" s="18">
        <v>32444</v>
      </c>
      <c r="AB111" s="30">
        <f ca="1">DATEDIF(Tabelle2[[#This Row],[Einstellungsdatum]],TODAY(),"Y")</f>
        <v>31</v>
      </c>
      <c r="AC111" s="23">
        <f ca="1">IF(OR(RIGHT(Tabelle2[[#This Row],[Zugehörigkeit]],1)="0",RIGHT(Tabelle2[[#This Row],[Zugehörigkeit]],1)="5"),1,0)</f>
        <v>0</v>
      </c>
      <c r="AD111" s="13" t="s">
        <v>78</v>
      </c>
      <c r="AE111" s="13" t="str">
        <f>VLOOKUP(Tabelle2[[#This Row],[Team]],Teams[],2,FALSE)</f>
        <v>Konstruktion/Design</v>
      </c>
      <c r="AF111" s="13" t="s">
        <v>1091</v>
      </c>
      <c r="AG111" s="34">
        <f>VALUE(RIGHT(Tabelle2[[#This Row],[Umfragedauer]],LEN(Tabelle2[[#This Row],[Umfragedauer]])-1))/60</f>
        <v>3.0162037037037032E-2</v>
      </c>
    </row>
    <row r="112" spans="1:33" ht="14.4" hidden="1" x14ac:dyDescent="0.3">
      <c r="A112" s="1">
        <f t="shared" si="16"/>
        <v>109</v>
      </c>
      <c r="B112" s="5">
        <v>109</v>
      </c>
      <c r="C112" s="9">
        <f t="shared" si="11"/>
        <v>109</v>
      </c>
      <c r="D112" s="9" t="str">
        <f t="shared" si="12"/>
        <v>KU-NR 000109</v>
      </c>
      <c r="E112" s="1" t="s">
        <v>647</v>
      </c>
      <c r="F112" s="1">
        <v>109</v>
      </c>
      <c r="G112" s="1" t="s">
        <v>648</v>
      </c>
      <c r="H112" s="1" t="s">
        <v>757</v>
      </c>
      <c r="I112" s="1" t="s">
        <v>19</v>
      </c>
      <c r="K112" s="1" t="s">
        <v>355</v>
      </c>
      <c r="L112" s="1" t="s">
        <v>900</v>
      </c>
      <c r="M112" s="1" t="s">
        <v>1032</v>
      </c>
      <c r="N112" s="1" t="s">
        <v>356</v>
      </c>
      <c r="O112" s="1">
        <v>49</v>
      </c>
      <c r="P112" s="1" t="str">
        <f t="shared" si="13"/>
        <v>Taubenweg 49</v>
      </c>
      <c r="Q112" s="1">
        <v>65203</v>
      </c>
      <c r="R112" s="1" t="s">
        <v>71</v>
      </c>
      <c r="S112" s="1" t="s">
        <v>16</v>
      </c>
      <c r="T112" s="3" t="s">
        <v>357</v>
      </c>
      <c r="U112" s="6" t="str">
        <f t="shared" si="14"/>
        <v>+49 611 112369</v>
      </c>
      <c r="V112" s="6" t="str">
        <f t="shared" si="15"/>
        <v>h.reincke@emailadresse.de</v>
      </c>
      <c r="W112" s="22" t="str">
        <f t="shared" si="17"/>
        <v>mailto:h.reincke@emailadresse.de</v>
      </c>
      <c r="X112" s="29">
        <f>_xlfn.ISOWEEKNUM(Tabelle2[[#This Row],[Geburtstag]])</f>
        <v>15</v>
      </c>
      <c r="Y112" s="26">
        <v>26768</v>
      </c>
      <c r="Z112" s="23">
        <f ca="1">DATEDIF(Tabelle2[[#This Row],[Geburtstag]],TODAY(),"Y")</f>
        <v>47</v>
      </c>
      <c r="AA112" s="18">
        <v>35380</v>
      </c>
      <c r="AB112" s="30">
        <f ca="1">DATEDIF(Tabelle2[[#This Row],[Einstellungsdatum]],TODAY(),"Y")</f>
        <v>23</v>
      </c>
      <c r="AC112" s="23">
        <f ca="1">IF(OR(RIGHT(Tabelle2[[#This Row],[Zugehörigkeit]],1)="0",RIGHT(Tabelle2[[#This Row],[Zugehörigkeit]],1)="5"),1,0)</f>
        <v>0</v>
      </c>
      <c r="AD112" s="13" t="s">
        <v>28</v>
      </c>
      <c r="AE112" s="13" t="str">
        <f>VLOOKUP(Tabelle2[[#This Row],[Team]],Teams[],2,FALSE)</f>
        <v>Produktion</v>
      </c>
      <c r="AF112" s="13" t="s">
        <v>1137</v>
      </c>
      <c r="AG112" s="34">
        <f>VALUE(RIGHT(Tabelle2[[#This Row],[Umfragedauer]],LEN(Tabelle2[[#This Row],[Umfragedauer]])-1))/60</f>
        <v>6.1689814814814815E-2</v>
      </c>
    </row>
    <row r="113" spans="1:33" ht="14.4" hidden="1" x14ac:dyDescent="0.3">
      <c r="A113" s="1">
        <f t="shared" si="16"/>
        <v>110</v>
      </c>
      <c r="B113" s="5">
        <v>110</v>
      </c>
      <c r="C113" s="9">
        <f t="shared" si="11"/>
        <v>110</v>
      </c>
      <c r="D113" s="9" t="str">
        <f t="shared" si="12"/>
        <v>KU-NR 000110</v>
      </c>
      <c r="E113" s="1" t="s">
        <v>647</v>
      </c>
      <c r="F113" s="1">
        <v>110</v>
      </c>
      <c r="G113" s="1" t="s">
        <v>648</v>
      </c>
      <c r="H113" s="1" t="s">
        <v>758</v>
      </c>
      <c r="I113" s="1" t="s">
        <v>12</v>
      </c>
      <c r="K113" s="1" t="s">
        <v>358</v>
      </c>
      <c r="L113" s="1" t="s">
        <v>901</v>
      </c>
      <c r="M113" s="1" t="s">
        <v>1033</v>
      </c>
      <c r="N113" s="1" t="s">
        <v>359</v>
      </c>
      <c r="O113" s="1">
        <v>50</v>
      </c>
      <c r="P113" s="1" t="str">
        <f t="shared" si="13"/>
        <v>Dahlhauser Straße 50</v>
      </c>
      <c r="Q113" s="1">
        <v>65203</v>
      </c>
      <c r="R113" s="1" t="s">
        <v>71</v>
      </c>
      <c r="S113" s="1" t="s">
        <v>16</v>
      </c>
      <c r="T113" s="3" t="s">
        <v>360</v>
      </c>
      <c r="U113" s="6" t="str">
        <f t="shared" si="14"/>
        <v>+49 611 112256</v>
      </c>
      <c r="V113" s="6" t="str">
        <f t="shared" si="15"/>
        <v>s.reuter@emailadresse.de</v>
      </c>
      <c r="W113" s="22" t="str">
        <f t="shared" si="17"/>
        <v>mailto:s.reuter@emailadresse.de</v>
      </c>
      <c r="X113" s="29">
        <f>_xlfn.ISOWEEKNUM(Tabelle2[[#This Row],[Geburtstag]])</f>
        <v>25</v>
      </c>
      <c r="Y113" s="26">
        <v>22091</v>
      </c>
      <c r="Z113" s="23">
        <f ca="1">DATEDIF(Tabelle2[[#This Row],[Geburtstag]],TODAY(),"Y")</f>
        <v>60</v>
      </c>
      <c r="AA113" s="18">
        <v>31565</v>
      </c>
      <c r="AB113" s="30">
        <f ca="1">DATEDIF(Tabelle2[[#This Row],[Einstellungsdatum]],TODAY(),"Y")</f>
        <v>34</v>
      </c>
      <c r="AC113" s="23">
        <f ca="1">IF(OR(RIGHT(Tabelle2[[#This Row],[Zugehörigkeit]],1)="0",RIGHT(Tabelle2[[#This Row],[Zugehörigkeit]],1)="5"),1,0)</f>
        <v>0</v>
      </c>
      <c r="AD113" s="13" t="s">
        <v>28</v>
      </c>
      <c r="AE113" s="13" t="str">
        <f>VLOOKUP(Tabelle2[[#This Row],[Team]],Teams[],2,FALSE)</f>
        <v>Produktion</v>
      </c>
      <c r="AF113" s="13" t="s">
        <v>1151</v>
      </c>
      <c r="AG113" s="34">
        <f>VALUE(RIGHT(Tabelle2[[#This Row],[Umfragedauer]],LEN(Tabelle2[[#This Row],[Umfragedauer]])-1))/60</f>
        <v>3.0185185185185186E-2</v>
      </c>
    </row>
    <row r="114" spans="1:33" ht="14.4" x14ac:dyDescent="0.3">
      <c r="A114" s="1">
        <f t="shared" si="16"/>
        <v>111</v>
      </c>
      <c r="B114" s="5">
        <v>111</v>
      </c>
      <c r="C114" s="9">
        <f t="shared" si="11"/>
        <v>111</v>
      </c>
      <c r="D114" s="9" t="str">
        <f t="shared" si="12"/>
        <v>KU-NR 000111</v>
      </c>
      <c r="E114" s="1" t="s">
        <v>647</v>
      </c>
      <c r="F114" s="1">
        <v>111</v>
      </c>
      <c r="G114" s="1" t="s">
        <v>648</v>
      </c>
      <c r="H114" s="1" t="s">
        <v>759</v>
      </c>
      <c r="I114" s="1" t="s">
        <v>12</v>
      </c>
      <c r="K114" s="1" t="s">
        <v>361</v>
      </c>
      <c r="L114" s="1" t="s">
        <v>902</v>
      </c>
      <c r="M114" s="1" t="s">
        <v>1034</v>
      </c>
      <c r="N114" s="1" t="s">
        <v>362</v>
      </c>
      <c r="O114" s="1">
        <v>13</v>
      </c>
      <c r="P114" s="1" t="str">
        <f t="shared" si="13"/>
        <v>Laubenstraße 13</v>
      </c>
      <c r="Q114" s="1">
        <v>65205</v>
      </c>
      <c r="R114" s="1" t="s">
        <v>71</v>
      </c>
      <c r="S114" s="1" t="s">
        <v>16</v>
      </c>
      <c r="T114" s="3" t="s">
        <v>363</v>
      </c>
      <c r="U114" s="6" t="str">
        <f t="shared" si="14"/>
        <v>+49 611 481526</v>
      </c>
      <c r="V114" s="6" t="str">
        <f t="shared" si="15"/>
        <v>h.rosenthal@emailadresse.de</v>
      </c>
      <c r="W114" s="22" t="str">
        <f t="shared" si="17"/>
        <v>mailto:h.rosenthal@emailadresse.de</v>
      </c>
      <c r="X114" s="29">
        <f>_xlfn.ISOWEEKNUM(Tabelle2[[#This Row],[Geburtstag]])</f>
        <v>16</v>
      </c>
      <c r="Y114" s="26">
        <v>27862</v>
      </c>
      <c r="Z114" s="23">
        <f ca="1">DATEDIF(Tabelle2[[#This Row],[Geburtstag]],TODAY(),"Y")</f>
        <v>44</v>
      </c>
      <c r="AA114" s="18">
        <v>35338</v>
      </c>
      <c r="AB114" s="30">
        <f ca="1">DATEDIF(Tabelle2[[#This Row],[Einstellungsdatum]],TODAY(),"Y")</f>
        <v>24</v>
      </c>
      <c r="AC114" s="23">
        <f ca="1">IF(OR(RIGHT(Tabelle2[[#This Row],[Zugehörigkeit]],1)="0",RIGHT(Tabelle2[[#This Row],[Zugehörigkeit]],1)="5"),1,0)</f>
        <v>0</v>
      </c>
      <c r="AD114" s="13" t="s">
        <v>31</v>
      </c>
      <c r="AE114" s="13" t="str">
        <f>VLOOKUP(Tabelle2[[#This Row],[Team]],Teams[],2,FALSE)</f>
        <v>Produktion</v>
      </c>
      <c r="AF114" s="13" t="s">
        <v>1151</v>
      </c>
      <c r="AG114" s="34">
        <f>VALUE(RIGHT(Tabelle2[[#This Row],[Umfragedauer]],LEN(Tabelle2[[#This Row],[Umfragedauer]])-1))/60</f>
        <v>3.0185185185185186E-2</v>
      </c>
    </row>
    <row r="115" spans="1:33" ht="14.4" hidden="1" x14ac:dyDescent="0.3">
      <c r="A115" s="1">
        <f t="shared" si="16"/>
        <v>112</v>
      </c>
      <c r="B115" s="5">
        <v>112</v>
      </c>
      <c r="C115" s="9">
        <f t="shared" si="11"/>
        <v>112</v>
      </c>
      <c r="D115" s="9" t="str">
        <f t="shared" si="12"/>
        <v>KU-NR 000112</v>
      </c>
      <c r="E115" s="1" t="s">
        <v>647</v>
      </c>
      <c r="F115" s="1">
        <v>112</v>
      </c>
      <c r="G115" s="1" t="s">
        <v>648</v>
      </c>
      <c r="H115" s="1" t="s">
        <v>760</v>
      </c>
      <c r="I115" s="1" t="s">
        <v>19</v>
      </c>
      <c r="K115" s="1" t="s">
        <v>364</v>
      </c>
      <c r="L115" s="1" t="s">
        <v>903</v>
      </c>
      <c r="M115" s="1" t="s">
        <v>1035</v>
      </c>
      <c r="N115" s="1" t="s">
        <v>365</v>
      </c>
      <c r="O115" s="1">
        <v>6</v>
      </c>
      <c r="P115" s="1" t="str">
        <f t="shared" si="13"/>
        <v>Gavegstraße 6</v>
      </c>
      <c r="Q115" s="1">
        <v>60311</v>
      </c>
      <c r="R115" s="1" t="s">
        <v>15</v>
      </c>
      <c r="S115" s="1" t="s">
        <v>16</v>
      </c>
      <c r="T115" s="3" t="s">
        <v>366</v>
      </c>
      <c r="U115" s="6" t="str">
        <f t="shared" si="14"/>
        <v>+49 69 793689</v>
      </c>
      <c r="V115" s="6" t="str">
        <f t="shared" si="15"/>
        <v>b.rösner@emailadresse.de</v>
      </c>
      <c r="W115" s="22" t="str">
        <f t="shared" si="17"/>
        <v>mailto:b.roesner@emailadresse.de</v>
      </c>
      <c r="X115" s="29">
        <f>_xlfn.ISOWEEKNUM(Tabelle2[[#This Row],[Geburtstag]])</f>
        <v>52</v>
      </c>
      <c r="Y115" s="26">
        <v>30316</v>
      </c>
      <c r="Z115" s="23">
        <f ca="1">DATEDIF(Tabelle2[[#This Row],[Geburtstag]],TODAY(),"Y")</f>
        <v>37</v>
      </c>
      <c r="AA115" s="18">
        <v>37043</v>
      </c>
      <c r="AB115" s="30">
        <f ca="1">DATEDIF(Tabelle2[[#This Row],[Einstellungsdatum]],TODAY(),"Y")</f>
        <v>19</v>
      </c>
      <c r="AC115" s="23">
        <f ca="1">IF(OR(RIGHT(Tabelle2[[#This Row],[Zugehörigkeit]],1)="0",RIGHT(Tabelle2[[#This Row],[Zugehörigkeit]],1)="5"),1,0)</f>
        <v>0</v>
      </c>
      <c r="AD115" s="13" t="s">
        <v>28</v>
      </c>
      <c r="AE115" s="13" t="str">
        <f>VLOOKUP(Tabelle2[[#This Row],[Team]],Teams[],2,FALSE)</f>
        <v>Produktion</v>
      </c>
      <c r="AF115" s="13" t="s">
        <v>1149</v>
      </c>
      <c r="AG115" s="34">
        <f>VALUE(RIGHT(Tabelle2[[#This Row],[Umfragedauer]],LEN(Tabelle2[[#This Row],[Umfragedauer]])-1))/60</f>
        <v>3.0138888888888889E-2</v>
      </c>
    </row>
    <row r="116" spans="1:33" ht="14.4" hidden="1" x14ac:dyDescent="0.3">
      <c r="A116" s="1">
        <f t="shared" si="16"/>
        <v>113</v>
      </c>
      <c r="B116" s="5">
        <v>113</v>
      </c>
      <c r="C116" s="9">
        <f t="shared" si="11"/>
        <v>113</v>
      </c>
      <c r="D116" s="9" t="str">
        <f t="shared" si="12"/>
        <v>KU-NR 000113</v>
      </c>
      <c r="E116" s="1" t="s">
        <v>647</v>
      </c>
      <c r="F116" s="1">
        <v>113</v>
      </c>
      <c r="G116" s="1" t="s">
        <v>648</v>
      </c>
      <c r="H116" s="1" t="s">
        <v>761</v>
      </c>
      <c r="I116" s="1" t="s">
        <v>12</v>
      </c>
      <c r="K116" s="1" t="s">
        <v>367</v>
      </c>
      <c r="L116" s="1" t="s">
        <v>904</v>
      </c>
      <c r="M116" s="1" t="s">
        <v>1036</v>
      </c>
      <c r="N116" s="1" t="s">
        <v>368</v>
      </c>
      <c r="O116" s="1">
        <v>11</v>
      </c>
      <c r="P116" s="1" t="str">
        <f t="shared" si="13"/>
        <v>Sternstraße 11</v>
      </c>
      <c r="Q116" s="1">
        <v>60323</v>
      </c>
      <c r="R116" s="1" t="s">
        <v>15</v>
      </c>
      <c r="S116" s="1" t="s">
        <v>16</v>
      </c>
      <c r="T116" s="3" t="s">
        <v>369</v>
      </c>
      <c r="U116" s="6" t="str">
        <f t="shared" si="14"/>
        <v>+49 69 789463</v>
      </c>
      <c r="V116" s="6" t="str">
        <f t="shared" si="15"/>
        <v>e.rotluft@emailadresse.de</v>
      </c>
      <c r="W116" s="22" t="str">
        <f t="shared" si="17"/>
        <v>mailto:e.rotluft@emailadresse.de</v>
      </c>
      <c r="X116" s="29">
        <f>_xlfn.ISOWEEKNUM(Tabelle2[[#This Row],[Geburtstag]])</f>
        <v>22</v>
      </c>
      <c r="Y116" s="26">
        <v>27906</v>
      </c>
      <c r="Z116" s="23">
        <f ca="1">DATEDIF(Tabelle2[[#This Row],[Geburtstag]],TODAY(),"Y")</f>
        <v>44</v>
      </c>
      <c r="AA116" s="18">
        <v>36560</v>
      </c>
      <c r="AB116" s="30">
        <f ca="1">DATEDIF(Tabelle2[[#This Row],[Einstellungsdatum]],TODAY(),"Y")</f>
        <v>20</v>
      </c>
      <c r="AC116" s="23">
        <f ca="1">IF(OR(RIGHT(Tabelle2[[#This Row],[Zugehörigkeit]],1)="0",RIGHT(Tabelle2[[#This Row],[Zugehörigkeit]],1)="5"),1,0)</f>
        <v>1</v>
      </c>
      <c r="AD116" s="13" t="s">
        <v>18</v>
      </c>
      <c r="AE116" s="13" t="str">
        <f>VLOOKUP(Tabelle2[[#This Row],[Team]],Teams[],2,FALSE)</f>
        <v>Produktion</v>
      </c>
      <c r="AF116" s="13" t="s">
        <v>1170</v>
      </c>
      <c r="AG116" s="34">
        <f>VALUE(RIGHT(Tabelle2[[#This Row],[Umfragedauer]],LEN(Tabelle2[[#This Row],[Umfragedauer]])-1))/60</f>
        <v>2.9895833333333333E-2</v>
      </c>
    </row>
    <row r="117" spans="1:33" ht="14.4" hidden="1" x14ac:dyDescent="0.3">
      <c r="A117" s="1">
        <f t="shared" si="16"/>
        <v>114</v>
      </c>
      <c r="B117" s="5">
        <v>114</v>
      </c>
      <c r="C117" s="9">
        <f t="shared" si="11"/>
        <v>114</v>
      </c>
      <c r="D117" s="9" t="str">
        <f t="shared" si="12"/>
        <v>KU-NR 000114</v>
      </c>
      <c r="E117" s="1" t="s">
        <v>647</v>
      </c>
      <c r="F117" s="1">
        <v>114</v>
      </c>
      <c r="G117" s="1" t="s">
        <v>648</v>
      </c>
      <c r="H117" s="1" t="s">
        <v>762</v>
      </c>
      <c r="K117" s="1" t="s">
        <v>370</v>
      </c>
      <c r="L117" s="1" t="s">
        <v>807</v>
      </c>
      <c r="M117" s="1" t="s">
        <v>1037</v>
      </c>
      <c r="N117" s="1" t="s">
        <v>371</v>
      </c>
      <c r="O117" s="1">
        <v>30</v>
      </c>
      <c r="P117" s="1" t="str">
        <f t="shared" si="13"/>
        <v>Beckumer Straße 30</v>
      </c>
      <c r="Q117" s="1">
        <v>65201</v>
      </c>
      <c r="R117" s="1" t="s">
        <v>71</v>
      </c>
      <c r="S117" s="1" t="s">
        <v>16</v>
      </c>
      <c r="T117" s="3" t="s">
        <v>372</v>
      </c>
      <c r="U117" s="6" t="str">
        <f t="shared" si="14"/>
        <v>+49 611 882244</v>
      </c>
      <c r="V117" s="6" t="str">
        <f t="shared" si="15"/>
        <v>u.schlatter@emailadresse.de</v>
      </c>
      <c r="W117" s="22" t="str">
        <f t="shared" si="17"/>
        <v>mailto:u.schlatter@emailadresse.de</v>
      </c>
      <c r="X117" s="29">
        <f>_xlfn.ISOWEEKNUM(Tabelle2[[#This Row],[Geburtstag]])</f>
        <v>17</v>
      </c>
      <c r="Y117" s="26">
        <v>26778</v>
      </c>
      <c r="Z117" s="23">
        <f ca="1">DATEDIF(Tabelle2[[#This Row],[Geburtstag]],TODAY(),"Y")</f>
        <v>47</v>
      </c>
      <c r="AA117" s="18">
        <v>35707</v>
      </c>
      <c r="AB117" s="30">
        <f ca="1">DATEDIF(Tabelle2[[#This Row],[Einstellungsdatum]],TODAY(),"Y")</f>
        <v>23</v>
      </c>
      <c r="AC117" s="23">
        <f ca="1">IF(OR(RIGHT(Tabelle2[[#This Row],[Zugehörigkeit]],1)="0",RIGHT(Tabelle2[[#This Row],[Zugehörigkeit]],1)="5"),1,0)</f>
        <v>0</v>
      </c>
      <c r="AD117" s="13" t="s">
        <v>18</v>
      </c>
      <c r="AE117" s="13" t="str">
        <f>VLOOKUP(Tabelle2[[#This Row],[Team]],Teams[],2,FALSE)</f>
        <v>Produktion</v>
      </c>
      <c r="AF117" s="13" t="s">
        <v>1105</v>
      </c>
      <c r="AG117" s="34">
        <f>VALUE(RIGHT(Tabelle2[[#This Row],[Umfragedauer]],LEN(Tabelle2[[#This Row],[Umfragedauer]])-1))/60</f>
        <v>2.9942129629629628E-2</v>
      </c>
    </row>
    <row r="118" spans="1:33" ht="14.4" hidden="1" x14ac:dyDescent="0.3">
      <c r="A118" s="1">
        <f t="shared" si="16"/>
        <v>115</v>
      </c>
      <c r="B118" s="5">
        <v>115</v>
      </c>
      <c r="C118" s="9">
        <f t="shared" si="11"/>
        <v>115</v>
      </c>
      <c r="D118" s="9" t="str">
        <f t="shared" si="12"/>
        <v>KU-NR 000115</v>
      </c>
      <c r="E118" s="1" t="s">
        <v>647</v>
      </c>
      <c r="F118" s="1">
        <v>115</v>
      </c>
      <c r="G118" s="1" t="s">
        <v>648</v>
      </c>
      <c r="H118" s="1" t="s">
        <v>763</v>
      </c>
      <c r="K118" s="1" t="s">
        <v>373</v>
      </c>
      <c r="L118" s="1" t="s">
        <v>905</v>
      </c>
      <c r="M118" s="1" t="s">
        <v>1038</v>
      </c>
      <c r="N118" s="1" t="s">
        <v>374</v>
      </c>
      <c r="O118" s="1">
        <v>50</v>
      </c>
      <c r="P118" s="1" t="str">
        <f t="shared" si="13"/>
        <v>In der Tennscheuer 50</v>
      </c>
      <c r="Q118" s="1">
        <v>55129</v>
      </c>
      <c r="R118" s="1" t="s">
        <v>55</v>
      </c>
      <c r="S118" s="1" t="s">
        <v>16</v>
      </c>
      <c r="T118" s="3" t="s">
        <v>375</v>
      </c>
      <c r="U118" s="6" t="str">
        <f t="shared" si="14"/>
        <v>+49 6131 888741</v>
      </c>
      <c r="V118" s="6" t="str">
        <f t="shared" si="15"/>
        <v>e.schlauch@emailadresse.de</v>
      </c>
      <c r="W118" s="22" t="str">
        <f t="shared" si="17"/>
        <v>mailto:e.schlauch@emailadresse.de</v>
      </c>
      <c r="X118" s="29">
        <f>_xlfn.ISOWEEKNUM(Tabelle2[[#This Row],[Geburtstag]])</f>
        <v>40</v>
      </c>
      <c r="Y118" s="26">
        <v>29497</v>
      </c>
      <c r="Z118" s="23">
        <f ca="1">DATEDIF(Tabelle2[[#This Row],[Geburtstag]],TODAY(),"Y")</f>
        <v>40</v>
      </c>
      <c r="AA118" s="18">
        <v>36910</v>
      </c>
      <c r="AB118" s="30">
        <f ca="1">DATEDIF(Tabelle2[[#This Row],[Einstellungsdatum]],TODAY(),"Y")</f>
        <v>19</v>
      </c>
      <c r="AC118" s="23">
        <f ca="1">IF(OR(RIGHT(Tabelle2[[#This Row],[Zugehörigkeit]],1)="0",RIGHT(Tabelle2[[#This Row],[Zugehörigkeit]],1)="5"),1,0)</f>
        <v>0</v>
      </c>
      <c r="AD118" s="13" t="s">
        <v>18</v>
      </c>
      <c r="AE118" s="13" t="str">
        <f>VLOOKUP(Tabelle2[[#This Row],[Team]],Teams[],2,FALSE)</f>
        <v>Produktion</v>
      </c>
      <c r="AF118" s="13" t="s">
        <v>1151</v>
      </c>
      <c r="AG118" s="34">
        <f>VALUE(RIGHT(Tabelle2[[#This Row],[Umfragedauer]],LEN(Tabelle2[[#This Row],[Umfragedauer]])-1))/60</f>
        <v>3.0185185185185186E-2</v>
      </c>
    </row>
    <row r="119" spans="1:33" ht="14.4" hidden="1" x14ac:dyDescent="0.3">
      <c r="A119" s="1">
        <f t="shared" si="16"/>
        <v>116</v>
      </c>
      <c r="B119" s="5">
        <v>116</v>
      </c>
      <c r="C119" s="9">
        <f t="shared" si="11"/>
        <v>116</v>
      </c>
      <c r="D119" s="9" t="str">
        <f t="shared" si="12"/>
        <v>KU-NR 000116</v>
      </c>
      <c r="E119" s="1" t="s">
        <v>647</v>
      </c>
      <c r="F119" s="1">
        <v>116</v>
      </c>
      <c r="G119" s="1" t="s">
        <v>648</v>
      </c>
      <c r="H119" s="1" t="s">
        <v>764</v>
      </c>
      <c r="I119" s="1" t="s">
        <v>12</v>
      </c>
      <c r="K119" s="1" t="s">
        <v>376</v>
      </c>
      <c r="L119" s="1" t="s">
        <v>852</v>
      </c>
      <c r="M119" s="1" t="s">
        <v>1039</v>
      </c>
      <c r="N119" s="1" t="s">
        <v>377</v>
      </c>
      <c r="O119" s="1">
        <v>60</v>
      </c>
      <c r="P119" s="1" t="str">
        <f t="shared" si="13"/>
        <v>Karl-Fr.-Friesen-Straße 60</v>
      </c>
      <c r="Q119" s="1">
        <v>60311</v>
      </c>
      <c r="R119" s="1" t="s">
        <v>15</v>
      </c>
      <c r="S119" s="1" t="s">
        <v>16</v>
      </c>
      <c r="T119" s="3" t="s">
        <v>378</v>
      </c>
      <c r="U119" s="6" t="str">
        <f t="shared" si="14"/>
        <v>+49 69 852963</v>
      </c>
      <c r="V119" s="6" t="str">
        <f t="shared" si="15"/>
        <v>h.schmidt@emailadresse.de</v>
      </c>
      <c r="W119" s="22" t="str">
        <f t="shared" si="17"/>
        <v>mailto:h.schmidt@emailadresse.de</v>
      </c>
      <c r="X119" s="29">
        <f>_xlfn.ISOWEEKNUM(Tabelle2[[#This Row],[Geburtstag]])</f>
        <v>27</v>
      </c>
      <c r="Y119" s="26">
        <v>20639</v>
      </c>
      <c r="Z119" s="23">
        <f ca="1">DATEDIF(Tabelle2[[#This Row],[Geburtstag]],TODAY(),"Y")</f>
        <v>64</v>
      </c>
      <c r="AA119" s="18">
        <v>28928</v>
      </c>
      <c r="AB119" s="30">
        <f ca="1">DATEDIF(Tabelle2[[#This Row],[Einstellungsdatum]],TODAY(),"Y")</f>
        <v>41</v>
      </c>
      <c r="AC119" s="23">
        <f ca="1">IF(OR(RIGHT(Tabelle2[[#This Row],[Zugehörigkeit]],1)="0",RIGHT(Tabelle2[[#This Row],[Zugehörigkeit]],1)="5"),1,0)</f>
        <v>0</v>
      </c>
      <c r="AD119" s="13" t="s">
        <v>28</v>
      </c>
      <c r="AE119" s="13" t="str">
        <f>VLOOKUP(Tabelle2[[#This Row],[Team]],Teams[],2,FALSE)</f>
        <v>Produktion</v>
      </c>
      <c r="AF119" s="13" t="s">
        <v>1171</v>
      </c>
      <c r="AG119" s="34">
        <f>VALUE(RIGHT(Tabelle2[[#This Row],[Umfragedauer]],LEN(Tabelle2[[#This Row],[Umfragedauer]])-1))/60</f>
        <v>2.9861111111111113E-2</v>
      </c>
    </row>
    <row r="120" spans="1:33" ht="14.4" hidden="1" x14ac:dyDescent="0.3">
      <c r="A120" s="1">
        <f t="shared" si="16"/>
        <v>117</v>
      </c>
      <c r="B120" s="5">
        <v>117</v>
      </c>
      <c r="C120" s="9">
        <f t="shared" si="11"/>
        <v>117</v>
      </c>
      <c r="D120" s="9" t="str">
        <f t="shared" si="12"/>
        <v>KU-NR 000117</v>
      </c>
      <c r="E120" s="1" t="s">
        <v>647</v>
      </c>
      <c r="F120" s="1">
        <v>117</v>
      </c>
      <c r="G120" s="1" t="s">
        <v>648</v>
      </c>
      <c r="H120" s="1" t="s">
        <v>765</v>
      </c>
      <c r="I120" s="1" t="s">
        <v>19</v>
      </c>
      <c r="K120" s="1" t="s">
        <v>379</v>
      </c>
      <c r="L120" s="1" t="s">
        <v>890</v>
      </c>
      <c r="M120" s="1" t="s">
        <v>1040</v>
      </c>
      <c r="N120" s="1" t="s">
        <v>380</v>
      </c>
      <c r="O120" s="1">
        <v>32</v>
      </c>
      <c r="P120" s="1" t="str">
        <f t="shared" si="13"/>
        <v>Mühlenkampstraße 32</v>
      </c>
      <c r="Q120" s="1">
        <v>65205</v>
      </c>
      <c r="R120" s="1" t="s">
        <v>71</v>
      </c>
      <c r="S120" s="1" t="s">
        <v>16</v>
      </c>
      <c r="T120" s="3" t="s">
        <v>381</v>
      </c>
      <c r="U120" s="6" t="str">
        <f t="shared" si="14"/>
        <v>+49 611 369258</v>
      </c>
      <c r="V120" s="6" t="str">
        <f t="shared" si="15"/>
        <v>a.schmitt@emailadresse.de</v>
      </c>
      <c r="W120" s="22" t="str">
        <f t="shared" si="17"/>
        <v>mailto:a.schmitt@emailadresse.de</v>
      </c>
      <c r="X120" s="29">
        <f>_xlfn.ISOWEEKNUM(Tabelle2[[#This Row],[Geburtstag]])</f>
        <v>37</v>
      </c>
      <c r="Y120" s="26">
        <v>29113</v>
      </c>
      <c r="Z120" s="23">
        <f ca="1">DATEDIF(Tabelle2[[#This Row],[Geburtstag]],TODAY(),"Y")</f>
        <v>41</v>
      </c>
      <c r="AA120" s="18">
        <v>36866</v>
      </c>
      <c r="AB120" s="30">
        <f ca="1">DATEDIF(Tabelle2[[#This Row],[Einstellungsdatum]],TODAY(),"Y")</f>
        <v>19</v>
      </c>
      <c r="AC120" s="23">
        <f ca="1">IF(OR(RIGHT(Tabelle2[[#This Row],[Zugehörigkeit]],1)="0",RIGHT(Tabelle2[[#This Row],[Zugehörigkeit]],1)="5"),1,0)</f>
        <v>0</v>
      </c>
      <c r="AD120" s="13" t="s">
        <v>24</v>
      </c>
      <c r="AE120" s="13" t="str">
        <f>VLOOKUP(Tabelle2[[#This Row],[Team]],Teams[],2,FALSE)</f>
        <v>Marketing/Vertrieb</v>
      </c>
      <c r="AF120" s="13" t="s">
        <v>1172</v>
      </c>
      <c r="AG120" s="34">
        <f>VALUE(RIGHT(Tabelle2[[#This Row],[Umfragedauer]],LEN(Tabelle2[[#This Row],[Umfragedauer]])-1))/60</f>
        <v>0.10763888888888888</v>
      </c>
    </row>
    <row r="121" spans="1:33" ht="14.4" hidden="1" x14ac:dyDescent="0.3">
      <c r="A121" s="1">
        <f t="shared" si="16"/>
        <v>118</v>
      </c>
      <c r="B121" s="5">
        <v>118</v>
      </c>
      <c r="C121" s="9">
        <f t="shared" si="11"/>
        <v>118</v>
      </c>
      <c r="D121" s="9" t="str">
        <f t="shared" si="12"/>
        <v>KU-NR 000118</v>
      </c>
      <c r="E121" s="1" t="s">
        <v>647</v>
      </c>
      <c r="F121" s="1">
        <v>118</v>
      </c>
      <c r="G121" s="1" t="s">
        <v>648</v>
      </c>
      <c r="H121" s="1" t="s">
        <v>766</v>
      </c>
      <c r="I121" s="1" t="s">
        <v>12</v>
      </c>
      <c r="K121" s="1" t="s">
        <v>382</v>
      </c>
      <c r="L121" s="1" t="s">
        <v>906</v>
      </c>
      <c r="M121" s="1" t="s">
        <v>1041</v>
      </c>
      <c r="N121" s="1" t="s">
        <v>383</v>
      </c>
      <c r="O121" s="1">
        <v>66</v>
      </c>
      <c r="P121" s="1" t="str">
        <f t="shared" si="13"/>
        <v>Bömkestraße 66</v>
      </c>
      <c r="Q121" s="1">
        <v>64293</v>
      </c>
      <c r="R121" s="1" t="s">
        <v>22</v>
      </c>
      <c r="S121" s="1" t="s">
        <v>16</v>
      </c>
      <c r="T121" s="3" t="s">
        <v>384</v>
      </c>
      <c r="U121" s="6" t="str">
        <f t="shared" si="14"/>
        <v>+49 6151 126575</v>
      </c>
      <c r="V121" s="6" t="str">
        <f t="shared" si="15"/>
        <v>w.schöneberger@emailadresse.de</v>
      </c>
      <c r="W121" s="22" t="str">
        <f t="shared" si="17"/>
        <v>mailto:w.schoeneberger@emailadresse.de</v>
      </c>
      <c r="X121" s="29">
        <f>_xlfn.ISOWEEKNUM(Tabelle2[[#This Row],[Geburtstag]])</f>
        <v>27</v>
      </c>
      <c r="Y121" s="26">
        <v>23198</v>
      </c>
      <c r="Z121" s="23">
        <f ca="1">DATEDIF(Tabelle2[[#This Row],[Geburtstag]],TODAY(),"Y")</f>
        <v>57</v>
      </c>
      <c r="AA121" s="18">
        <v>33532</v>
      </c>
      <c r="AB121" s="30">
        <f ca="1">DATEDIF(Tabelle2[[#This Row],[Einstellungsdatum]],TODAY(),"Y")</f>
        <v>29</v>
      </c>
      <c r="AC121" s="23">
        <f ca="1">IF(OR(RIGHT(Tabelle2[[#This Row],[Zugehörigkeit]],1)="0",RIGHT(Tabelle2[[#This Row],[Zugehörigkeit]],1)="5"),1,0)</f>
        <v>0</v>
      </c>
      <c r="AD121" s="13" t="s">
        <v>24</v>
      </c>
      <c r="AE121" s="13" t="str">
        <f>VLOOKUP(Tabelle2[[#This Row],[Team]],Teams[],2,FALSE)</f>
        <v>Marketing/Vertrieb</v>
      </c>
      <c r="AF121" s="13" t="s">
        <v>1173</v>
      </c>
      <c r="AG121" s="34">
        <f>VALUE(RIGHT(Tabelle2[[#This Row],[Umfragedauer]],LEN(Tabelle2[[#This Row],[Umfragedauer]])-1))/60</f>
        <v>6.8668981481481497E-2</v>
      </c>
    </row>
    <row r="122" spans="1:33" ht="14.4" hidden="1" x14ac:dyDescent="0.3">
      <c r="A122" s="1">
        <f t="shared" si="16"/>
        <v>119</v>
      </c>
      <c r="B122" s="5">
        <v>119</v>
      </c>
      <c r="C122" s="9">
        <f t="shared" si="11"/>
        <v>119</v>
      </c>
      <c r="D122" s="9" t="str">
        <f t="shared" si="12"/>
        <v>KU-NR 000119</v>
      </c>
      <c r="E122" s="1" t="s">
        <v>647</v>
      </c>
      <c r="F122" s="1">
        <v>119</v>
      </c>
      <c r="G122" s="1" t="s">
        <v>648</v>
      </c>
      <c r="H122" s="1" t="s">
        <v>767</v>
      </c>
      <c r="I122" s="1" t="s">
        <v>19</v>
      </c>
      <c r="K122" s="1" t="s">
        <v>385</v>
      </c>
      <c r="L122" s="1" t="s">
        <v>879</v>
      </c>
      <c r="M122" s="1" t="s">
        <v>1042</v>
      </c>
      <c r="N122" s="1" t="s">
        <v>386</v>
      </c>
      <c r="O122" s="1">
        <v>45</v>
      </c>
      <c r="P122" s="1" t="str">
        <f t="shared" si="13"/>
        <v>Zechenring 45</v>
      </c>
      <c r="Q122" s="1">
        <v>60315</v>
      </c>
      <c r="R122" s="1" t="s">
        <v>15</v>
      </c>
      <c r="S122" s="1" t="s">
        <v>16</v>
      </c>
      <c r="T122" s="3" t="s">
        <v>387</v>
      </c>
      <c r="U122" s="6" t="str">
        <f t="shared" si="14"/>
        <v>+49 69 428549</v>
      </c>
      <c r="V122" s="6" t="str">
        <f t="shared" si="15"/>
        <v>a.schübel@emailadresse.de</v>
      </c>
      <c r="W122" s="22" t="str">
        <f t="shared" si="17"/>
        <v>mailto:a.schuebel@emailadresse.de</v>
      </c>
      <c r="X122" s="29">
        <f>_xlfn.ISOWEEKNUM(Tabelle2[[#This Row],[Geburtstag]])</f>
        <v>27</v>
      </c>
      <c r="Y122" s="26">
        <v>24656</v>
      </c>
      <c r="Z122" s="23">
        <f ca="1">DATEDIF(Tabelle2[[#This Row],[Geburtstag]],TODAY(),"Y")</f>
        <v>53</v>
      </c>
      <c r="AA122" s="18">
        <v>35595</v>
      </c>
      <c r="AB122" s="30">
        <f ca="1">DATEDIF(Tabelle2[[#This Row],[Einstellungsdatum]],TODAY(),"Y")</f>
        <v>23</v>
      </c>
      <c r="AC122" s="23">
        <f ca="1">IF(OR(RIGHT(Tabelle2[[#This Row],[Zugehörigkeit]],1)="0",RIGHT(Tabelle2[[#This Row],[Zugehörigkeit]],1)="5"),1,0)</f>
        <v>0</v>
      </c>
      <c r="AD122" s="13" t="s">
        <v>18</v>
      </c>
      <c r="AE122" s="13" t="str">
        <f>VLOOKUP(Tabelle2[[#This Row],[Team]],Teams[],2,FALSE)</f>
        <v>Produktion</v>
      </c>
      <c r="AF122" s="13" t="s">
        <v>1174</v>
      </c>
      <c r="AG122" s="34">
        <f>VALUE(RIGHT(Tabelle2[[#This Row],[Umfragedauer]],LEN(Tabelle2[[#This Row],[Umfragedauer]])-1))/60</f>
        <v>1.7048611111111112E-2</v>
      </c>
    </row>
    <row r="123" spans="1:33" ht="14.4" hidden="1" x14ac:dyDescent="0.3">
      <c r="A123" s="1">
        <f t="shared" si="16"/>
        <v>120</v>
      </c>
      <c r="B123" s="5">
        <v>120</v>
      </c>
      <c r="C123" s="9">
        <f t="shared" si="11"/>
        <v>120</v>
      </c>
      <c r="D123" s="9" t="str">
        <f t="shared" si="12"/>
        <v>KU-NR 000120</v>
      </c>
      <c r="E123" s="1" t="s">
        <v>647</v>
      </c>
      <c r="F123" s="1">
        <v>120</v>
      </c>
      <c r="G123" s="1" t="s">
        <v>648</v>
      </c>
      <c r="H123" s="1" t="s">
        <v>768</v>
      </c>
      <c r="I123" s="1" t="s">
        <v>19</v>
      </c>
      <c r="K123" s="1" t="s">
        <v>388</v>
      </c>
      <c r="L123" s="1" t="s">
        <v>907</v>
      </c>
      <c r="M123" s="1" t="s">
        <v>1043</v>
      </c>
      <c r="N123" s="1" t="s">
        <v>389</v>
      </c>
      <c r="O123" s="1">
        <v>63</v>
      </c>
      <c r="P123" s="1" t="str">
        <f t="shared" si="13"/>
        <v>Güterbahnstraße 63</v>
      </c>
      <c r="Q123" s="1">
        <v>65208</v>
      </c>
      <c r="R123" s="1" t="s">
        <v>71</v>
      </c>
      <c r="S123" s="1" t="s">
        <v>16</v>
      </c>
      <c r="T123" s="3" t="s">
        <v>390</v>
      </c>
      <c r="U123" s="6" t="str">
        <f t="shared" si="14"/>
        <v>+49 611 776694</v>
      </c>
      <c r="V123" s="6" t="str">
        <f t="shared" si="15"/>
        <v>m.schwab@emailadresse.de</v>
      </c>
      <c r="W123" s="22" t="str">
        <f t="shared" si="17"/>
        <v>mailto:m.schwab@emailadresse.de</v>
      </c>
      <c r="X123" s="29">
        <f>_xlfn.ISOWEEKNUM(Tabelle2[[#This Row],[Geburtstag]])</f>
        <v>47</v>
      </c>
      <c r="Y123" s="26">
        <v>26624</v>
      </c>
      <c r="Z123" s="23">
        <f ca="1">DATEDIF(Tabelle2[[#This Row],[Geburtstag]],TODAY(),"Y")</f>
        <v>47</v>
      </c>
      <c r="AA123" s="18">
        <v>32519</v>
      </c>
      <c r="AB123" s="30">
        <f ca="1">DATEDIF(Tabelle2[[#This Row],[Einstellungsdatum]],TODAY(),"Y")</f>
        <v>31</v>
      </c>
      <c r="AC123" s="23">
        <f ca="1">IF(OR(RIGHT(Tabelle2[[#This Row],[Zugehörigkeit]],1)="0",RIGHT(Tabelle2[[#This Row],[Zugehörigkeit]],1)="5"),1,0)</f>
        <v>0</v>
      </c>
      <c r="AD123" s="13" t="s">
        <v>18</v>
      </c>
      <c r="AE123" s="13" t="str">
        <f>VLOOKUP(Tabelle2[[#This Row],[Team]],Teams[],2,FALSE)</f>
        <v>Produktion</v>
      </c>
      <c r="AF123" s="13" t="s">
        <v>1150</v>
      </c>
      <c r="AG123" s="34">
        <f>VALUE(RIGHT(Tabelle2[[#This Row],[Umfragedauer]],LEN(Tabelle2[[#This Row],[Umfragedauer]])-1))/60</f>
        <v>3.019675925925926E-2</v>
      </c>
    </row>
    <row r="124" spans="1:33" ht="14.4" hidden="1" x14ac:dyDescent="0.3">
      <c r="A124" s="1">
        <f t="shared" si="16"/>
        <v>121</v>
      </c>
      <c r="B124" s="5">
        <v>121</v>
      </c>
      <c r="C124" s="9">
        <f t="shared" si="11"/>
        <v>121</v>
      </c>
      <c r="D124" s="9" t="str">
        <f t="shared" si="12"/>
        <v>KU-NR 000121</v>
      </c>
      <c r="E124" s="1" t="s">
        <v>647</v>
      </c>
      <c r="F124" s="1">
        <v>121</v>
      </c>
      <c r="G124" s="1" t="s">
        <v>648</v>
      </c>
      <c r="H124" s="1" t="s">
        <v>769</v>
      </c>
      <c r="K124" s="1" t="s">
        <v>391</v>
      </c>
      <c r="L124" s="1" t="s">
        <v>908</v>
      </c>
      <c r="M124" s="1" t="s">
        <v>1044</v>
      </c>
      <c r="N124" s="1" t="s">
        <v>392</v>
      </c>
      <c r="O124" s="1">
        <v>10</v>
      </c>
      <c r="P124" s="1" t="str">
        <f t="shared" si="13"/>
        <v>Von-Velsen-Straße 10</v>
      </c>
      <c r="Q124" s="1">
        <v>65206</v>
      </c>
      <c r="R124" s="1" t="s">
        <v>71</v>
      </c>
      <c r="S124" s="1" t="s">
        <v>16</v>
      </c>
      <c r="T124" s="3" t="s">
        <v>393</v>
      </c>
      <c r="U124" s="6" t="str">
        <f t="shared" si="14"/>
        <v>+49 611 885114</v>
      </c>
      <c r="V124" s="6" t="str">
        <f t="shared" si="15"/>
        <v>h.schwarz@emailadresse.de</v>
      </c>
      <c r="W124" s="22" t="str">
        <f t="shared" si="17"/>
        <v>mailto:h.schwarz@emailadresse.de</v>
      </c>
      <c r="X124" s="29">
        <f>_xlfn.ISOWEEKNUM(Tabelle2[[#This Row],[Geburtstag]])</f>
        <v>32</v>
      </c>
      <c r="Y124" s="26">
        <v>27977</v>
      </c>
      <c r="Z124" s="23">
        <f ca="1">DATEDIF(Tabelle2[[#This Row],[Geburtstag]],TODAY(),"Y")</f>
        <v>44</v>
      </c>
      <c r="AA124" s="18">
        <v>36060</v>
      </c>
      <c r="AB124" s="30">
        <f ca="1">DATEDIF(Tabelle2[[#This Row],[Einstellungsdatum]],TODAY(),"Y")</f>
        <v>22</v>
      </c>
      <c r="AC124" s="23">
        <f ca="1">IF(OR(RIGHT(Tabelle2[[#This Row],[Zugehörigkeit]],1)="0",RIGHT(Tabelle2[[#This Row],[Zugehörigkeit]],1)="5"),1,0)</f>
        <v>0</v>
      </c>
      <c r="AD124" s="13" t="s">
        <v>103</v>
      </c>
      <c r="AE124" s="13" t="str">
        <f>VLOOKUP(Tabelle2[[#This Row],[Team]],Teams[],2,FALSE)</f>
        <v>Produktion</v>
      </c>
      <c r="AF124" s="13" t="s">
        <v>1175</v>
      </c>
      <c r="AG124" s="34">
        <f>VALUE(RIGHT(Tabelle2[[#This Row],[Umfragedauer]],LEN(Tabelle2[[#This Row],[Umfragedauer]])-1))/60</f>
        <v>9.7222222222222224E-2</v>
      </c>
    </row>
    <row r="125" spans="1:33" ht="14.4" hidden="1" x14ac:dyDescent="0.3">
      <c r="A125" s="1">
        <f t="shared" si="16"/>
        <v>122</v>
      </c>
      <c r="B125" s="5">
        <v>122</v>
      </c>
      <c r="C125" s="9">
        <f t="shared" si="11"/>
        <v>122</v>
      </c>
      <c r="D125" s="9" t="str">
        <f t="shared" si="12"/>
        <v>KU-NR 000122</v>
      </c>
      <c r="E125" s="1" t="s">
        <v>647</v>
      </c>
      <c r="F125" s="1">
        <v>122</v>
      </c>
      <c r="G125" s="1" t="s">
        <v>648</v>
      </c>
      <c r="H125" s="1" t="s">
        <v>770</v>
      </c>
      <c r="K125" s="1" t="s">
        <v>394</v>
      </c>
      <c r="L125" s="1" t="s">
        <v>909</v>
      </c>
      <c r="M125" s="1" t="s">
        <v>1045</v>
      </c>
      <c r="N125" s="1" t="s">
        <v>395</v>
      </c>
      <c r="O125" s="1">
        <v>27</v>
      </c>
      <c r="P125" s="1" t="str">
        <f t="shared" si="13"/>
        <v>Bönninghauser Straße 27</v>
      </c>
      <c r="Q125" s="1">
        <v>60310</v>
      </c>
      <c r="R125" s="1" t="s">
        <v>15</v>
      </c>
      <c r="S125" s="1" t="s">
        <v>16</v>
      </c>
      <c r="T125" s="3" t="s">
        <v>396</v>
      </c>
      <c r="U125" s="6" t="str">
        <f t="shared" si="14"/>
        <v>+49 69 731946</v>
      </c>
      <c r="V125" s="6" t="str">
        <f t="shared" si="15"/>
        <v>f.schweizer@emailadresse.de</v>
      </c>
      <c r="W125" s="22" t="str">
        <f t="shared" si="17"/>
        <v>mailto:f.schweizer@emailadresse.de</v>
      </c>
      <c r="X125" s="29">
        <f>_xlfn.ISOWEEKNUM(Tabelle2[[#This Row],[Geburtstag]])</f>
        <v>23</v>
      </c>
      <c r="Y125" s="26">
        <v>23534</v>
      </c>
      <c r="Z125" s="23">
        <f ca="1">DATEDIF(Tabelle2[[#This Row],[Geburtstag]],TODAY(),"Y")</f>
        <v>56</v>
      </c>
      <c r="AA125" s="18">
        <v>36336</v>
      </c>
      <c r="AB125" s="30">
        <f ca="1">DATEDIF(Tabelle2[[#This Row],[Einstellungsdatum]],TODAY(),"Y")</f>
        <v>21</v>
      </c>
      <c r="AC125" s="23">
        <f ca="1">IF(OR(RIGHT(Tabelle2[[#This Row],[Zugehörigkeit]],1)="0",RIGHT(Tabelle2[[#This Row],[Zugehörigkeit]],1)="5"),1,0)</f>
        <v>0</v>
      </c>
      <c r="AD125" s="13" t="s">
        <v>28</v>
      </c>
      <c r="AE125" s="13" t="str">
        <f>VLOOKUP(Tabelle2[[#This Row],[Team]],Teams[],2,FALSE)</f>
        <v>Produktion</v>
      </c>
      <c r="AF125" s="13" t="s">
        <v>1093</v>
      </c>
      <c r="AG125" s="34">
        <f>VALUE(RIGHT(Tabelle2[[#This Row],[Umfragedauer]],LEN(Tabelle2[[#This Row],[Umfragedauer]])-1))/60</f>
        <v>3.0208333333333334E-2</v>
      </c>
    </row>
    <row r="126" spans="1:33" ht="14.4" hidden="1" x14ac:dyDescent="0.3">
      <c r="A126" s="1">
        <f t="shared" si="16"/>
        <v>123</v>
      </c>
      <c r="B126" s="5">
        <v>123</v>
      </c>
      <c r="C126" s="9">
        <f t="shared" si="11"/>
        <v>123</v>
      </c>
      <c r="D126" s="9" t="str">
        <f t="shared" si="12"/>
        <v>KU-NR 000123</v>
      </c>
      <c r="E126" s="1" t="s">
        <v>647</v>
      </c>
      <c r="F126" s="1">
        <v>123</v>
      </c>
      <c r="G126" s="1" t="s">
        <v>648</v>
      </c>
      <c r="H126" s="1" t="s">
        <v>771</v>
      </c>
      <c r="I126" s="1" t="s">
        <v>19</v>
      </c>
      <c r="K126" s="1" t="s">
        <v>397</v>
      </c>
      <c r="L126" s="1" t="s">
        <v>910</v>
      </c>
      <c r="M126" s="1" t="s">
        <v>1046</v>
      </c>
      <c r="N126" s="1" t="s">
        <v>398</v>
      </c>
      <c r="O126" s="1">
        <v>23</v>
      </c>
      <c r="P126" s="1" t="str">
        <f t="shared" si="13"/>
        <v>Finefraustraße 23</v>
      </c>
      <c r="Q126" s="1">
        <v>64291</v>
      </c>
      <c r="R126" s="1" t="s">
        <v>22</v>
      </c>
      <c r="S126" s="1" t="s">
        <v>16</v>
      </c>
      <c r="T126" s="3" t="s">
        <v>399</v>
      </c>
      <c r="U126" s="6" t="str">
        <f t="shared" si="14"/>
        <v>+49 6151 987445</v>
      </c>
      <c r="V126" s="6" t="str">
        <f t="shared" si="15"/>
        <v>o.schwönsdorf@emailadresse.de</v>
      </c>
      <c r="W126" s="22" t="str">
        <f t="shared" si="17"/>
        <v>mailto:o.schwoensdorf@emailadresse.de</v>
      </c>
      <c r="X126" s="29">
        <f>_xlfn.ISOWEEKNUM(Tabelle2[[#This Row],[Geburtstag]])</f>
        <v>36</v>
      </c>
      <c r="Y126" s="26">
        <v>21430</v>
      </c>
      <c r="Z126" s="23">
        <f ca="1">DATEDIF(Tabelle2[[#This Row],[Geburtstag]],TODAY(),"Y")</f>
        <v>62</v>
      </c>
      <c r="AA126" s="18">
        <v>28922</v>
      </c>
      <c r="AB126" s="30">
        <f ca="1">DATEDIF(Tabelle2[[#This Row],[Einstellungsdatum]],TODAY(),"Y")</f>
        <v>41</v>
      </c>
      <c r="AC126" s="23">
        <f ca="1">IF(OR(RIGHT(Tabelle2[[#This Row],[Zugehörigkeit]],1)="0",RIGHT(Tabelle2[[#This Row],[Zugehörigkeit]],1)="5"),1,0)</f>
        <v>0</v>
      </c>
      <c r="AD126" s="13" t="s">
        <v>18</v>
      </c>
      <c r="AE126" s="13" t="str">
        <f>VLOOKUP(Tabelle2[[#This Row],[Team]],Teams[],2,FALSE)</f>
        <v>Produktion</v>
      </c>
      <c r="AF126" s="13" t="s">
        <v>1176</v>
      </c>
      <c r="AG126" s="34">
        <f>VALUE(RIGHT(Tabelle2[[#This Row],[Umfragedauer]],LEN(Tabelle2[[#This Row],[Umfragedauer]])-1))/60</f>
        <v>3.0358796296296297E-2</v>
      </c>
    </row>
    <row r="127" spans="1:33" ht="14.4" hidden="1" x14ac:dyDescent="0.3">
      <c r="A127" s="1">
        <f t="shared" si="16"/>
        <v>124</v>
      </c>
      <c r="B127" s="5">
        <v>124</v>
      </c>
      <c r="C127" s="9">
        <f t="shared" si="11"/>
        <v>124</v>
      </c>
      <c r="D127" s="9" t="str">
        <f t="shared" si="12"/>
        <v>KU-NR 000124</v>
      </c>
      <c r="E127" s="1" t="s">
        <v>647</v>
      </c>
      <c r="F127" s="1">
        <v>124</v>
      </c>
      <c r="G127" s="1" t="s">
        <v>648</v>
      </c>
      <c r="H127" s="1" t="s">
        <v>772</v>
      </c>
      <c r="I127" s="1" t="s">
        <v>19</v>
      </c>
      <c r="K127" s="1" t="s">
        <v>400</v>
      </c>
      <c r="L127" s="1" t="s">
        <v>815</v>
      </c>
      <c r="M127" s="1" t="s">
        <v>1047</v>
      </c>
      <c r="N127" s="1" t="s">
        <v>401</v>
      </c>
      <c r="O127" s="1">
        <v>33</v>
      </c>
      <c r="P127" s="1" t="str">
        <f t="shared" si="13"/>
        <v>Gustavstraße 33</v>
      </c>
      <c r="Q127" s="1">
        <v>64299</v>
      </c>
      <c r="R127" s="1" t="s">
        <v>22</v>
      </c>
      <c r="S127" s="1" t="s">
        <v>16</v>
      </c>
      <c r="T127" s="3" t="s">
        <v>402</v>
      </c>
      <c r="U127" s="6" t="str">
        <f t="shared" si="14"/>
        <v>+49 6151 222222</v>
      </c>
      <c r="V127" s="6" t="str">
        <f t="shared" si="15"/>
        <v>a.seeau@emailadresse.de</v>
      </c>
      <c r="W127" s="22" t="str">
        <f t="shared" si="17"/>
        <v>mailto:a.seeau@emailadresse.de</v>
      </c>
      <c r="X127" s="29">
        <f>_xlfn.ISOWEEKNUM(Tabelle2[[#This Row],[Geburtstag]])</f>
        <v>49</v>
      </c>
      <c r="Y127" s="26">
        <v>20429</v>
      </c>
      <c r="Z127" s="23">
        <f ca="1">DATEDIF(Tabelle2[[#This Row],[Geburtstag]],TODAY(),"Y")</f>
        <v>64</v>
      </c>
      <c r="AA127" s="18">
        <v>31178</v>
      </c>
      <c r="AB127" s="30">
        <f ca="1">DATEDIF(Tabelle2[[#This Row],[Einstellungsdatum]],TODAY(),"Y")</f>
        <v>35</v>
      </c>
      <c r="AC127" s="23">
        <f ca="1">IF(OR(RIGHT(Tabelle2[[#This Row],[Zugehörigkeit]],1)="0",RIGHT(Tabelle2[[#This Row],[Zugehörigkeit]],1)="5"),1,0)</f>
        <v>1</v>
      </c>
      <c r="AD127" s="13" t="s">
        <v>40</v>
      </c>
      <c r="AE127" s="13" t="str">
        <f>VLOOKUP(Tabelle2[[#This Row],[Team]],Teams[],2,FALSE)</f>
        <v>Marketing/Vertrieb</v>
      </c>
      <c r="AF127" s="13" t="s">
        <v>1177</v>
      </c>
      <c r="AG127" s="34">
        <f>VALUE(RIGHT(Tabelle2[[#This Row],[Umfragedauer]],LEN(Tabelle2[[#This Row],[Umfragedauer]])-1))/60</f>
        <v>0.125</v>
      </c>
    </row>
    <row r="128" spans="1:33" ht="14.4" hidden="1" x14ac:dyDescent="0.3">
      <c r="A128" s="1">
        <f t="shared" si="16"/>
        <v>125</v>
      </c>
      <c r="B128" s="5">
        <v>125</v>
      </c>
      <c r="C128" s="9">
        <f t="shared" si="11"/>
        <v>125</v>
      </c>
      <c r="D128" s="9" t="str">
        <f t="shared" si="12"/>
        <v>KU-NR 000125</v>
      </c>
      <c r="E128" s="1" t="s">
        <v>647</v>
      </c>
      <c r="F128" s="1">
        <v>125</v>
      </c>
      <c r="G128" s="1" t="s">
        <v>648</v>
      </c>
      <c r="H128" s="1" t="s">
        <v>773</v>
      </c>
      <c r="I128" s="1" t="s">
        <v>12</v>
      </c>
      <c r="K128" s="1" t="s">
        <v>403</v>
      </c>
      <c r="L128" s="1" t="s">
        <v>911</v>
      </c>
      <c r="M128" s="1" t="s">
        <v>1048</v>
      </c>
      <c r="N128" s="1" t="s">
        <v>404</v>
      </c>
      <c r="O128" s="1">
        <v>44</v>
      </c>
      <c r="P128" s="1" t="str">
        <f t="shared" si="13"/>
        <v>Basaltstraße 44</v>
      </c>
      <c r="Q128" s="1">
        <v>60313</v>
      </c>
      <c r="R128" s="1" t="s">
        <v>15</v>
      </c>
      <c r="S128" s="1" t="s">
        <v>16</v>
      </c>
      <c r="T128" s="3" t="s">
        <v>405</v>
      </c>
      <c r="U128" s="6" t="str">
        <f t="shared" si="14"/>
        <v>+49 69 887333</v>
      </c>
      <c r="V128" s="6" t="str">
        <f t="shared" si="15"/>
        <v>u.seelinger@emailadresse.de</v>
      </c>
      <c r="W128" s="22" t="str">
        <f t="shared" si="17"/>
        <v>mailto:u.seelinger@emailadresse.de</v>
      </c>
      <c r="X128" s="29">
        <f>_xlfn.ISOWEEKNUM(Tabelle2[[#This Row],[Geburtstag]])</f>
        <v>7</v>
      </c>
      <c r="Y128" s="26">
        <v>28898</v>
      </c>
      <c r="Z128" s="23">
        <f ca="1">DATEDIF(Tabelle2[[#This Row],[Geburtstag]],TODAY(),"Y")</f>
        <v>41</v>
      </c>
      <c r="AA128" s="18">
        <v>37146</v>
      </c>
      <c r="AB128" s="30">
        <f ca="1">DATEDIF(Tabelle2[[#This Row],[Einstellungsdatum]],TODAY(),"Y")</f>
        <v>19</v>
      </c>
      <c r="AC128" s="23">
        <f ca="1">IF(OR(RIGHT(Tabelle2[[#This Row],[Zugehörigkeit]],1)="0",RIGHT(Tabelle2[[#This Row],[Zugehörigkeit]],1)="5"),1,0)</f>
        <v>0</v>
      </c>
      <c r="AD128" s="13" t="s">
        <v>406</v>
      </c>
      <c r="AE128" s="13" t="str">
        <f>VLOOKUP(Tabelle2[[#This Row],[Team]],Teams[],2,FALSE)</f>
        <v>Allgemeine Verwaltung</v>
      </c>
      <c r="AF128" s="13" t="s">
        <v>1178</v>
      </c>
      <c r="AG128" s="34">
        <f>VALUE(RIGHT(Tabelle2[[#This Row],[Umfragedauer]],LEN(Tabelle2[[#This Row],[Umfragedauer]])-1))/60</f>
        <v>1.7094907407407409E-2</v>
      </c>
    </row>
    <row r="129" spans="1:33" ht="14.4" x14ac:dyDescent="0.3">
      <c r="A129" s="1">
        <f t="shared" si="16"/>
        <v>126</v>
      </c>
      <c r="B129" s="5">
        <v>126</v>
      </c>
      <c r="C129" s="9">
        <f t="shared" si="11"/>
        <v>126</v>
      </c>
      <c r="D129" s="9" t="str">
        <f t="shared" si="12"/>
        <v>KU-NR 000126</v>
      </c>
      <c r="E129" s="1" t="s">
        <v>647</v>
      </c>
      <c r="F129" s="1">
        <v>126</v>
      </c>
      <c r="G129" s="1" t="s">
        <v>648</v>
      </c>
      <c r="H129" s="1" t="s">
        <v>774</v>
      </c>
      <c r="I129" s="1" t="s">
        <v>12</v>
      </c>
      <c r="K129" s="1" t="s">
        <v>407</v>
      </c>
      <c r="L129" s="1" t="s">
        <v>832</v>
      </c>
      <c r="M129" s="1" t="s">
        <v>1049</v>
      </c>
      <c r="N129" s="1" t="s">
        <v>408</v>
      </c>
      <c r="O129" s="1">
        <v>14</v>
      </c>
      <c r="P129" s="1" t="str">
        <f t="shared" si="13"/>
        <v>Stettiner Weg 14</v>
      </c>
      <c r="Q129" s="1">
        <v>55124</v>
      </c>
      <c r="R129" s="1" t="s">
        <v>55</v>
      </c>
      <c r="S129" s="1" t="s">
        <v>16</v>
      </c>
      <c r="T129" s="3" t="s">
        <v>409</v>
      </c>
      <c r="U129" s="6" t="str">
        <f t="shared" si="14"/>
        <v>+49 6131 234567</v>
      </c>
      <c r="V129" s="6" t="str">
        <f t="shared" si="15"/>
        <v>m.seemann@emailadresse.de</v>
      </c>
      <c r="W129" s="22" t="str">
        <f t="shared" si="17"/>
        <v>mailto:m.seemann@emailadresse.de</v>
      </c>
      <c r="X129" s="29">
        <f>_xlfn.ISOWEEKNUM(Tabelle2[[#This Row],[Geburtstag]])</f>
        <v>47</v>
      </c>
      <c r="Y129" s="26">
        <v>20050</v>
      </c>
      <c r="Z129" s="23">
        <f ca="1">DATEDIF(Tabelle2[[#This Row],[Geburtstag]],TODAY(),"Y")</f>
        <v>65</v>
      </c>
      <c r="AA129" s="18">
        <v>35538</v>
      </c>
      <c r="AB129" s="30">
        <f ca="1">DATEDIF(Tabelle2[[#This Row],[Einstellungsdatum]],TODAY(),"Y")</f>
        <v>23</v>
      </c>
      <c r="AC129" s="23">
        <f ca="1">IF(OR(RIGHT(Tabelle2[[#This Row],[Zugehörigkeit]],1)="0",RIGHT(Tabelle2[[#This Row],[Zugehörigkeit]],1)="5"),1,0)</f>
        <v>0</v>
      </c>
      <c r="AD129" s="13" t="s">
        <v>31</v>
      </c>
      <c r="AE129" s="13" t="str">
        <f>VLOOKUP(Tabelle2[[#This Row],[Team]],Teams[],2,FALSE)</f>
        <v>Produktion</v>
      </c>
      <c r="AF129" s="13" t="s">
        <v>1179</v>
      </c>
      <c r="AG129" s="34">
        <f>VALUE(RIGHT(Tabelle2[[#This Row],[Umfragedauer]],LEN(Tabelle2[[#This Row],[Umfragedauer]])-1))/60</f>
        <v>8.1944444444444445E-2</v>
      </c>
    </row>
    <row r="130" spans="1:33" ht="14.4" hidden="1" x14ac:dyDescent="0.3">
      <c r="A130" s="1">
        <f t="shared" si="16"/>
        <v>127</v>
      </c>
      <c r="B130" s="5">
        <v>127</v>
      </c>
      <c r="C130" s="9">
        <f t="shared" si="11"/>
        <v>127</v>
      </c>
      <c r="D130" s="9" t="str">
        <f t="shared" si="12"/>
        <v>KU-NR 000127</v>
      </c>
      <c r="E130" s="1" t="s">
        <v>647</v>
      </c>
      <c r="F130" s="1">
        <v>127</v>
      </c>
      <c r="G130" s="1" t="s">
        <v>648</v>
      </c>
      <c r="H130" s="1" t="s">
        <v>775</v>
      </c>
      <c r="I130" s="1" t="s">
        <v>12</v>
      </c>
      <c r="K130" s="1" t="s">
        <v>410</v>
      </c>
      <c r="L130" s="1" t="s">
        <v>912</v>
      </c>
      <c r="M130" s="1" t="s">
        <v>1050</v>
      </c>
      <c r="N130" s="1" t="s">
        <v>411</v>
      </c>
      <c r="O130" s="1">
        <v>5</v>
      </c>
      <c r="P130" s="1" t="str">
        <f t="shared" si="13"/>
        <v>Leibnizstraße 5</v>
      </c>
      <c r="Q130" s="1">
        <v>60323</v>
      </c>
      <c r="R130" s="1" t="s">
        <v>15</v>
      </c>
      <c r="S130" s="1" t="s">
        <v>16</v>
      </c>
      <c r="T130" s="3" t="s">
        <v>412</v>
      </c>
      <c r="U130" s="6" t="str">
        <f t="shared" si="14"/>
        <v>+49 69 111115</v>
      </c>
      <c r="V130" s="6" t="str">
        <f t="shared" si="15"/>
        <v>k.sommer@emailadresse.de</v>
      </c>
      <c r="W130" s="22" t="str">
        <f t="shared" si="17"/>
        <v>mailto:k.sommer@emailadresse.de</v>
      </c>
      <c r="X130" s="29">
        <f>_xlfn.ISOWEEKNUM(Tabelle2[[#This Row],[Geburtstag]])</f>
        <v>16</v>
      </c>
      <c r="Y130" s="26">
        <v>22755</v>
      </c>
      <c r="Z130" s="23">
        <f ca="1">DATEDIF(Tabelle2[[#This Row],[Geburtstag]],TODAY(),"Y")</f>
        <v>58</v>
      </c>
      <c r="AA130" s="18">
        <v>35314</v>
      </c>
      <c r="AB130" s="30">
        <f ca="1">DATEDIF(Tabelle2[[#This Row],[Einstellungsdatum]],TODAY(),"Y")</f>
        <v>24</v>
      </c>
      <c r="AC130" s="23">
        <f ca="1">IF(OR(RIGHT(Tabelle2[[#This Row],[Zugehörigkeit]],1)="0",RIGHT(Tabelle2[[#This Row],[Zugehörigkeit]],1)="5"),1,0)</f>
        <v>0</v>
      </c>
      <c r="AD130" s="13" t="s">
        <v>119</v>
      </c>
      <c r="AE130" s="13" t="str">
        <f>VLOOKUP(Tabelle2[[#This Row],[Team]],Teams[],2,FALSE)</f>
        <v>Allgemeine Verwaltung</v>
      </c>
      <c r="AF130" s="13" t="s">
        <v>1142</v>
      </c>
      <c r="AG130" s="34">
        <f>VALUE(RIGHT(Tabelle2[[#This Row],[Umfragedauer]],LEN(Tabelle2[[#This Row],[Umfragedauer]])-1))/60</f>
        <v>6.1747685185185183E-2</v>
      </c>
    </row>
    <row r="131" spans="1:33" ht="14.4" x14ac:dyDescent="0.3">
      <c r="A131" s="1">
        <f t="shared" si="16"/>
        <v>128</v>
      </c>
      <c r="B131" s="5">
        <v>128</v>
      </c>
      <c r="C131" s="9">
        <f t="shared" si="11"/>
        <v>128</v>
      </c>
      <c r="D131" s="9" t="str">
        <f t="shared" si="12"/>
        <v>KU-NR 000128</v>
      </c>
      <c r="E131" s="1" t="s">
        <v>647</v>
      </c>
      <c r="F131" s="1">
        <v>128</v>
      </c>
      <c r="G131" s="1" t="s">
        <v>648</v>
      </c>
      <c r="H131" s="1" t="s">
        <v>776</v>
      </c>
      <c r="I131" s="1" t="s">
        <v>12</v>
      </c>
      <c r="K131" s="1" t="s">
        <v>413</v>
      </c>
      <c r="L131" s="1" t="s">
        <v>913</v>
      </c>
      <c r="M131" s="1" t="s">
        <v>1051</v>
      </c>
      <c r="N131" s="1" t="s">
        <v>414</v>
      </c>
      <c r="O131" s="1">
        <v>50</v>
      </c>
      <c r="P131" s="1" t="str">
        <f t="shared" si="13"/>
        <v>Bahnhofsplatz 50</v>
      </c>
      <c r="Q131" s="1">
        <v>65203</v>
      </c>
      <c r="R131" s="1" t="s">
        <v>71</v>
      </c>
      <c r="S131" s="1" t="s">
        <v>16</v>
      </c>
      <c r="T131" s="3" t="s">
        <v>415</v>
      </c>
      <c r="U131" s="6" t="str">
        <f t="shared" si="14"/>
        <v>+49 611 874521</v>
      </c>
      <c r="V131" s="6" t="str">
        <f t="shared" si="15"/>
        <v>l.stampf@emailadresse.de</v>
      </c>
      <c r="W131" s="22" t="str">
        <f t="shared" si="17"/>
        <v>mailto:l.stampf@emailadresse.de</v>
      </c>
      <c r="X131" s="29">
        <f>_xlfn.ISOWEEKNUM(Tabelle2[[#This Row],[Geburtstag]])</f>
        <v>43</v>
      </c>
      <c r="Y131" s="26">
        <v>19655</v>
      </c>
      <c r="Z131" s="23">
        <f ca="1">DATEDIF(Tabelle2[[#This Row],[Geburtstag]],TODAY(),"Y")</f>
        <v>67</v>
      </c>
      <c r="AA131" s="18">
        <v>29636</v>
      </c>
      <c r="AB131" s="30">
        <f ca="1">DATEDIF(Tabelle2[[#This Row],[Einstellungsdatum]],TODAY(),"Y")</f>
        <v>39</v>
      </c>
      <c r="AC131" s="23">
        <f ca="1">IF(OR(RIGHT(Tabelle2[[#This Row],[Zugehörigkeit]],1)="0",RIGHT(Tabelle2[[#This Row],[Zugehörigkeit]],1)="5"),1,0)</f>
        <v>0</v>
      </c>
      <c r="AD131" s="13" t="s">
        <v>31</v>
      </c>
      <c r="AE131" s="13" t="str">
        <f>VLOOKUP(Tabelle2[[#This Row],[Team]],Teams[],2,FALSE)</f>
        <v>Produktion</v>
      </c>
      <c r="AF131" s="13" t="s">
        <v>1121</v>
      </c>
      <c r="AG131" s="34">
        <f>VALUE(RIGHT(Tabelle2[[#This Row],[Umfragedauer]],LEN(Tabelle2[[#This Row],[Umfragedauer]])-1))/60</f>
        <v>6.145833333333333E-2</v>
      </c>
    </row>
    <row r="132" spans="1:33" ht="14.4" hidden="1" x14ac:dyDescent="0.3">
      <c r="A132" s="1">
        <f t="shared" ref="A132:A153" si="18">A131+1</f>
        <v>129</v>
      </c>
      <c r="B132" s="5">
        <v>129</v>
      </c>
      <c r="C132" s="9">
        <f t="shared" si="11"/>
        <v>129</v>
      </c>
      <c r="D132" s="9" t="str">
        <f t="shared" si="12"/>
        <v>KU-NR 000129</v>
      </c>
      <c r="E132" s="1" t="s">
        <v>647</v>
      </c>
      <c r="F132" s="1">
        <v>129</v>
      </c>
      <c r="G132" s="1" t="s">
        <v>648</v>
      </c>
      <c r="H132" s="1" t="s">
        <v>777</v>
      </c>
      <c r="I132" s="1" t="s">
        <v>19</v>
      </c>
      <c r="K132" s="1" t="s">
        <v>416</v>
      </c>
      <c r="L132" s="1" t="s">
        <v>914</v>
      </c>
      <c r="M132" s="1" t="s">
        <v>1052</v>
      </c>
      <c r="N132" s="1" t="s">
        <v>417</v>
      </c>
      <c r="O132" s="1">
        <v>13</v>
      </c>
      <c r="P132" s="1" t="str">
        <f t="shared" si="13"/>
        <v>Von-Ketteler-Straße 13</v>
      </c>
      <c r="Q132" s="1">
        <v>60324</v>
      </c>
      <c r="R132" s="1" t="s">
        <v>15</v>
      </c>
      <c r="S132" s="1" t="s">
        <v>16</v>
      </c>
      <c r="T132" s="3" t="s">
        <v>418</v>
      </c>
      <c r="U132" s="6" t="str">
        <f t="shared" si="14"/>
        <v>+49 69 659865</v>
      </c>
      <c r="V132" s="6" t="str">
        <f t="shared" si="15"/>
        <v>h.stern@emailadresse.de</v>
      </c>
      <c r="W132" s="22" t="str">
        <f t="shared" ref="W132:W163" si="19">HYPERLINK("mailto:"&amp;SUBSTITUTE(SUBSTITUTE(SUBSTITUTE(SUBSTITUTE(SUBSTITUTE(SUBSTITUTE(SUBSTITUTE(V132,
"ü","ue"),"ö","oe"),"ä","ae"),"Ü","Ue"),"Ö","Oe"),"Ä","Ae"),"ß","ss"))</f>
        <v>mailto:h.stern@emailadresse.de</v>
      </c>
      <c r="X132" s="29">
        <f>_xlfn.ISOWEEKNUM(Tabelle2[[#This Row],[Geburtstag]])</f>
        <v>22</v>
      </c>
      <c r="Y132" s="26">
        <v>29367</v>
      </c>
      <c r="Z132" s="23">
        <f ca="1">DATEDIF(Tabelle2[[#This Row],[Geburtstag]],TODAY(),"Y")</f>
        <v>40</v>
      </c>
      <c r="AA132" s="18">
        <v>37527</v>
      </c>
      <c r="AB132" s="30">
        <f ca="1">DATEDIF(Tabelle2[[#This Row],[Einstellungsdatum]],TODAY(),"Y")</f>
        <v>18</v>
      </c>
      <c r="AC132" s="23">
        <f ca="1">IF(OR(RIGHT(Tabelle2[[#This Row],[Zugehörigkeit]],1)="0",RIGHT(Tabelle2[[#This Row],[Zugehörigkeit]],1)="5"),1,0)</f>
        <v>0</v>
      </c>
      <c r="AD132" s="13" t="s">
        <v>78</v>
      </c>
      <c r="AE132" s="13" t="str">
        <f>VLOOKUP(Tabelle2[[#This Row],[Team]],Teams[],2,FALSE)</f>
        <v>Konstruktion/Design</v>
      </c>
      <c r="AF132" s="13" t="s">
        <v>1141</v>
      </c>
      <c r="AG132" s="34">
        <f>VALUE(RIGHT(Tabelle2[[#This Row],[Umfragedauer]],LEN(Tabelle2[[#This Row],[Umfragedauer]])-1))/60</f>
        <v>3.005787037037037E-2</v>
      </c>
    </row>
    <row r="133" spans="1:33" ht="14.4" hidden="1" x14ac:dyDescent="0.3">
      <c r="A133" s="1">
        <f t="shared" si="18"/>
        <v>130</v>
      </c>
      <c r="B133" s="5">
        <v>130</v>
      </c>
      <c r="C133" s="9">
        <f t="shared" ref="C133:C153" si="20">B133</f>
        <v>130</v>
      </c>
      <c r="D133" s="9" t="str">
        <f t="shared" ref="D133:D153" si="21">CONCATENATE("KU-NR ",TEXT(C133,"000000"))</f>
        <v>KU-NR 000130</v>
      </c>
      <c r="E133" s="1" t="s">
        <v>647</v>
      </c>
      <c r="F133" s="1">
        <v>130</v>
      </c>
      <c r="G133" s="1" t="s">
        <v>648</v>
      </c>
      <c r="H133" s="1" t="s">
        <v>778</v>
      </c>
      <c r="I133" s="1" t="s">
        <v>12</v>
      </c>
      <c r="K133" s="1" t="s">
        <v>419</v>
      </c>
      <c r="L133" s="1" t="s">
        <v>915</v>
      </c>
      <c r="M133" s="1" t="s">
        <v>1053</v>
      </c>
      <c r="N133" s="1" t="s">
        <v>420</v>
      </c>
      <c r="O133" s="1">
        <v>11</v>
      </c>
      <c r="P133" s="1" t="str">
        <f t="shared" ref="P133:P153" si="22">IF(RIGHT(N133,1)=" ",REPLACE(N133,LEN(N133),1,""),N133)&amp;" "&amp;O133</f>
        <v>Mont-Cenis-Platz 11</v>
      </c>
      <c r="Q133" s="1">
        <v>60318</v>
      </c>
      <c r="R133" s="1" t="s">
        <v>15</v>
      </c>
      <c r="S133" s="1" t="s">
        <v>16</v>
      </c>
      <c r="T133" s="3" t="s">
        <v>421</v>
      </c>
      <c r="U133" s="6" t="str">
        <f t="shared" ref="U133:U153" si="23">"+49 "&amp;IF(LEFT(T133,1)="0",REPLACE(T133,1,1,""),T133)</f>
        <v>+49 69 3456784</v>
      </c>
      <c r="V133" s="6" t="str">
        <f t="shared" ref="V133:V153" si="24">LOWER(LEFT(L133,1))&amp;"."&amp;LOWER(M133)&amp;"@emailadresse.de"</f>
        <v>e.sternheimer@emailadresse.de</v>
      </c>
      <c r="W133" s="22" t="str">
        <f t="shared" si="19"/>
        <v>mailto:e.sternheimer@emailadresse.de</v>
      </c>
      <c r="X133" s="29">
        <f>_xlfn.ISOWEEKNUM(Tabelle2[[#This Row],[Geburtstag]])</f>
        <v>49</v>
      </c>
      <c r="Y133" s="26">
        <v>18602</v>
      </c>
      <c r="Z133" s="23">
        <f ca="1">DATEDIF(Tabelle2[[#This Row],[Geburtstag]],TODAY(),"Y")</f>
        <v>69</v>
      </c>
      <c r="AA133" s="18">
        <v>30780</v>
      </c>
      <c r="AB133" s="30">
        <f ca="1">DATEDIF(Tabelle2[[#This Row],[Einstellungsdatum]],TODAY(),"Y")</f>
        <v>36</v>
      </c>
      <c r="AC133" s="23">
        <f ca="1">IF(OR(RIGHT(Tabelle2[[#This Row],[Zugehörigkeit]],1)="0",RIGHT(Tabelle2[[#This Row],[Zugehörigkeit]],1)="5"),1,0)</f>
        <v>0</v>
      </c>
      <c r="AD133" s="13" t="s">
        <v>128</v>
      </c>
      <c r="AE133" s="13" t="str">
        <f>VLOOKUP(Tabelle2[[#This Row],[Team]],Teams[],2,FALSE)</f>
        <v>Einkauf</v>
      </c>
      <c r="AF133" s="13" t="s">
        <v>1093</v>
      </c>
      <c r="AG133" s="34">
        <f>VALUE(RIGHT(Tabelle2[[#This Row],[Umfragedauer]],LEN(Tabelle2[[#This Row],[Umfragedauer]])-1))/60</f>
        <v>3.0208333333333334E-2</v>
      </c>
    </row>
    <row r="134" spans="1:33" ht="14.4" hidden="1" x14ac:dyDescent="0.3">
      <c r="A134" s="1">
        <f t="shared" si="18"/>
        <v>131</v>
      </c>
      <c r="B134" s="5">
        <v>131</v>
      </c>
      <c r="C134" s="9">
        <f t="shared" si="20"/>
        <v>131</v>
      </c>
      <c r="D134" s="9" t="str">
        <f t="shared" si="21"/>
        <v>KU-NR 000131</v>
      </c>
      <c r="E134" s="1" t="s">
        <v>647</v>
      </c>
      <c r="F134" s="1">
        <v>131</v>
      </c>
      <c r="G134" s="1" t="s">
        <v>648</v>
      </c>
      <c r="H134" s="1" t="s">
        <v>779</v>
      </c>
      <c r="K134" s="1" t="s">
        <v>422</v>
      </c>
      <c r="L134" s="1" t="s">
        <v>916</v>
      </c>
      <c r="M134" s="1" t="s">
        <v>1054</v>
      </c>
      <c r="N134" s="1" t="s">
        <v>423</v>
      </c>
      <c r="O134" s="1">
        <v>22</v>
      </c>
      <c r="P134" s="1" t="str">
        <f t="shared" si="22"/>
        <v>Asternweg 22</v>
      </c>
      <c r="Q134" s="1">
        <v>60311</v>
      </c>
      <c r="R134" s="1" t="s">
        <v>15</v>
      </c>
      <c r="S134" s="1" t="s">
        <v>16</v>
      </c>
      <c r="T134" s="3" t="s">
        <v>424</v>
      </c>
      <c r="U134" s="6" t="str">
        <f t="shared" si="23"/>
        <v>+49 69 989898</v>
      </c>
      <c r="V134" s="6" t="str">
        <f t="shared" si="24"/>
        <v>a.stifter@emailadresse.de</v>
      </c>
      <c r="W134" s="22" t="str">
        <f t="shared" si="19"/>
        <v>mailto:a.stifter@emailadresse.de</v>
      </c>
      <c r="X134" s="29">
        <f>_xlfn.ISOWEEKNUM(Tabelle2[[#This Row],[Geburtstag]])</f>
        <v>34</v>
      </c>
      <c r="Y134" s="26">
        <v>23979</v>
      </c>
      <c r="Z134" s="23">
        <f ca="1">DATEDIF(Tabelle2[[#This Row],[Geburtstag]],TODAY(),"Y")</f>
        <v>55</v>
      </c>
      <c r="AA134" s="18">
        <v>34233</v>
      </c>
      <c r="AB134" s="30">
        <f ca="1">DATEDIF(Tabelle2[[#This Row],[Einstellungsdatum]],TODAY(),"Y")</f>
        <v>27</v>
      </c>
      <c r="AC134" s="23">
        <f ca="1">IF(OR(RIGHT(Tabelle2[[#This Row],[Zugehörigkeit]],1)="0",RIGHT(Tabelle2[[#This Row],[Zugehörigkeit]],1)="5"),1,0)</f>
        <v>0</v>
      </c>
      <c r="AD134" s="13" t="s">
        <v>52</v>
      </c>
      <c r="AE134" s="13" t="str">
        <f>VLOOKUP(Tabelle2[[#This Row],[Team]],Teams[],2,FALSE)</f>
        <v>Allgemeine Verwaltung</v>
      </c>
      <c r="AF134" s="13" t="s">
        <v>1170</v>
      </c>
      <c r="AG134" s="34">
        <f>VALUE(RIGHT(Tabelle2[[#This Row],[Umfragedauer]],LEN(Tabelle2[[#This Row],[Umfragedauer]])-1))/60</f>
        <v>2.9895833333333333E-2</v>
      </c>
    </row>
    <row r="135" spans="1:33" ht="14.4" hidden="1" x14ac:dyDescent="0.3">
      <c r="A135" s="1">
        <f t="shared" si="18"/>
        <v>132</v>
      </c>
      <c r="B135" s="5">
        <v>132</v>
      </c>
      <c r="C135" s="9">
        <f t="shared" si="20"/>
        <v>132</v>
      </c>
      <c r="D135" s="9" t="str">
        <f t="shared" si="21"/>
        <v>KU-NR 000132</v>
      </c>
      <c r="E135" s="1" t="s">
        <v>647</v>
      </c>
      <c r="F135" s="1">
        <v>132</v>
      </c>
      <c r="G135" s="1" t="s">
        <v>648</v>
      </c>
      <c r="H135" s="1" t="s">
        <v>780</v>
      </c>
      <c r="I135" s="1" t="s">
        <v>12</v>
      </c>
      <c r="K135" s="1" t="s">
        <v>425</v>
      </c>
      <c r="L135" s="1" t="s">
        <v>917</v>
      </c>
      <c r="M135" s="1" t="s">
        <v>1055</v>
      </c>
      <c r="N135" s="1" t="s">
        <v>426</v>
      </c>
      <c r="O135" s="1">
        <v>11</v>
      </c>
      <c r="P135" s="1" t="str">
        <f t="shared" si="22"/>
        <v>Tillmanns Hof 11</v>
      </c>
      <c r="Q135" s="1">
        <v>60320</v>
      </c>
      <c r="R135" s="1" t="s">
        <v>15</v>
      </c>
      <c r="S135" s="1" t="s">
        <v>16</v>
      </c>
      <c r="T135" s="3" t="s">
        <v>427</v>
      </c>
      <c r="U135" s="6" t="str">
        <f t="shared" si="23"/>
        <v>+49 69 147456</v>
      </c>
      <c r="V135" s="6" t="str">
        <f t="shared" si="24"/>
        <v>e.teichhuber@emailadresse.de</v>
      </c>
      <c r="W135" s="22" t="str">
        <f t="shared" si="19"/>
        <v>mailto:e.teichhuber@emailadresse.de</v>
      </c>
      <c r="X135" s="29">
        <f>_xlfn.ISOWEEKNUM(Tabelle2[[#This Row],[Geburtstag]])</f>
        <v>40</v>
      </c>
      <c r="Y135" s="26">
        <v>23289</v>
      </c>
      <c r="Z135" s="23">
        <f ca="1">DATEDIF(Tabelle2[[#This Row],[Geburtstag]],TODAY(),"Y")</f>
        <v>57</v>
      </c>
      <c r="AA135" s="18">
        <v>31254</v>
      </c>
      <c r="AB135" s="30">
        <f ca="1">DATEDIF(Tabelle2[[#This Row],[Einstellungsdatum]],TODAY(),"Y")</f>
        <v>35</v>
      </c>
      <c r="AC135" s="23">
        <f ca="1">IF(OR(RIGHT(Tabelle2[[#This Row],[Zugehörigkeit]],1)="0",RIGHT(Tabelle2[[#This Row],[Zugehörigkeit]],1)="5"),1,0)</f>
        <v>1</v>
      </c>
      <c r="AD135" s="13" t="s">
        <v>40</v>
      </c>
      <c r="AE135" s="13" t="str">
        <f>VLOOKUP(Tabelle2[[#This Row],[Team]],Teams[],2,FALSE)</f>
        <v>Marketing/Vertrieb</v>
      </c>
      <c r="AF135" s="13" t="s">
        <v>1141</v>
      </c>
      <c r="AG135" s="34">
        <f>VALUE(RIGHT(Tabelle2[[#This Row],[Umfragedauer]],LEN(Tabelle2[[#This Row],[Umfragedauer]])-1))/60</f>
        <v>3.005787037037037E-2</v>
      </c>
    </row>
    <row r="136" spans="1:33" ht="14.4" hidden="1" x14ac:dyDescent="0.3">
      <c r="A136" s="1">
        <f t="shared" si="18"/>
        <v>133</v>
      </c>
      <c r="B136" s="5">
        <v>133</v>
      </c>
      <c r="C136" s="9">
        <f t="shared" si="20"/>
        <v>133</v>
      </c>
      <c r="D136" s="9" t="str">
        <f t="shared" si="21"/>
        <v>KU-NR 000133</v>
      </c>
      <c r="E136" s="1" t="s">
        <v>647</v>
      </c>
      <c r="F136" s="1">
        <v>133</v>
      </c>
      <c r="G136" s="1" t="s">
        <v>648</v>
      </c>
      <c r="H136" s="1" t="s">
        <v>781</v>
      </c>
      <c r="I136" s="1" t="s">
        <v>12</v>
      </c>
      <c r="K136" s="1" t="s">
        <v>428</v>
      </c>
      <c r="L136" s="1" t="s">
        <v>868</v>
      </c>
      <c r="M136" s="1" t="s">
        <v>1056</v>
      </c>
      <c r="N136" s="1" t="s">
        <v>429</v>
      </c>
      <c r="O136" s="1">
        <v>35</v>
      </c>
      <c r="P136" s="1" t="str">
        <f t="shared" si="22"/>
        <v>Lehrlingstraße 35</v>
      </c>
      <c r="Q136" s="1">
        <v>55125</v>
      </c>
      <c r="R136" s="1" t="s">
        <v>55</v>
      </c>
      <c r="S136" s="1" t="s">
        <v>16</v>
      </c>
      <c r="T136" s="3" t="s">
        <v>430</v>
      </c>
      <c r="U136" s="6" t="str">
        <f t="shared" si="23"/>
        <v>+49 6131 834567</v>
      </c>
      <c r="V136" s="6" t="str">
        <f t="shared" si="24"/>
        <v>h.trieschmann@emailadresse.de</v>
      </c>
      <c r="W136" s="22" t="str">
        <f t="shared" si="19"/>
        <v>mailto:h.trieschmann@emailadresse.de</v>
      </c>
      <c r="X136" s="29">
        <f>_xlfn.ISOWEEKNUM(Tabelle2[[#This Row],[Geburtstag]])</f>
        <v>49</v>
      </c>
      <c r="Y136" s="26">
        <v>24815</v>
      </c>
      <c r="Z136" s="23">
        <f ca="1">DATEDIF(Tabelle2[[#This Row],[Geburtstag]],TODAY(),"Y")</f>
        <v>52</v>
      </c>
      <c r="AA136" s="18">
        <v>32517</v>
      </c>
      <c r="AB136" s="30">
        <f ca="1">DATEDIF(Tabelle2[[#This Row],[Einstellungsdatum]],TODAY(),"Y")</f>
        <v>31</v>
      </c>
      <c r="AC136" s="23">
        <f ca="1">IF(OR(RIGHT(Tabelle2[[#This Row],[Zugehörigkeit]],1)="0",RIGHT(Tabelle2[[#This Row],[Zugehörigkeit]],1)="5"),1,0)</f>
        <v>0</v>
      </c>
      <c r="AD136" s="13" t="s">
        <v>24</v>
      </c>
      <c r="AE136" s="13" t="str">
        <f>VLOOKUP(Tabelle2[[#This Row],[Team]],Teams[],2,FALSE)</f>
        <v>Marketing/Vertrieb</v>
      </c>
      <c r="AF136" s="13" t="s">
        <v>1133</v>
      </c>
      <c r="AG136" s="34">
        <f>VALUE(RIGHT(Tabelle2[[#This Row],[Umfragedauer]],LEN(Tabelle2[[#This Row],[Umfragedauer]])-1))/60</f>
        <v>2.9976851851851848E-2</v>
      </c>
    </row>
    <row r="137" spans="1:33" ht="14.4" hidden="1" x14ac:dyDescent="0.3">
      <c r="A137" s="1">
        <f t="shared" si="18"/>
        <v>134</v>
      </c>
      <c r="B137" s="5">
        <v>134</v>
      </c>
      <c r="C137" s="9">
        <f t="shared" si="20"/>
        <v>134</v>
      </c>
      <c r="D137" s="9" t="str">
        <f t="shared" si="21"/>
        <v>KU-NR 000134</v>
      </c>
      <c r="E137" s="1" t="s">
        <v>647</v>
      </c>
      <c r="F137" s="1">
        <v>134</v>
      </c>
      <c r="G137" s="1" t="s">
        <v>648</v>
      </c>
      <c r="H137" s="1" t="s">
        <v>782</v>
      </c>
      <c r="I137" s="1" t="s">
        <v>19</v>
      </c>
      <c r="K137" s="1" t="s">
        <v>431</v>
      </c>
      <c r="L137" s="1" t="s">
        <v>837</v>
      </c>
      <c r="M137" s="1" t="s">
        <v>1057</v>
      </c>
      <c r="N137" s="1" t="s">
        <v>432</v>
      </c>
      <c r="O137" s="1">
        <v>41</v>
      </c>
      <c r="P137" s="1" t="str">
        <f t="shared" si="22"/>
        <v>Reichsstraße 41</v>
      </c>
      <c r="Q137" s="1">
        <v>60325</v>
      </c>
      <c r="R137" s="1" t="s">
        <v>15</v>
      </c>
      <c r="S137" s="1" t="s">
        <v>16</v>
      </c>
      <c r="T137" s="3" t="s">
        <v>433</v>
      </c>
      <c r="U137" s="6" t="str">
        <f t="shared" si="23"/>
        <v>+49 69 456999</v>
      </c>
      <c r="V137" s="6" t="str">
        <f t="shared" si="24"/>
        <v>s.trottow@emailadresse.de</v>
      </c>
      <c r="W137" s="22" t="str">
        <f t="shared" si="19"/>
        <v>mailto:s.trottow@emailadresse.de</v>
      </c>
      <c r="X137" s="29">
        <f>_xlfn.ISOWEEKNUM(Tabelle2[[#This Row],[Geburtstag]])</f>
        <v>49</v>
      </c>
      <c r="Y137" s="26">
        <v>21157</v>
      </c>
      <c r="Z137" s="23">
        <f ca="1">DATEDIF(Tabelle2[[#This Row],[Geburtstag]],TODAY(),"Y")</f>
        <v>62</v>
      </c>
      <c r="AA137" s="18">
        <v>32042</v>
      </c>
      <c r="AB137" s="30">
        <f ca="1">DATEDIF(Tabelle2[[#This Row],[Einstellungsdatum]],TODAY(),"Y")</f>
        <v>33</v>
      </c>
      <c r="AC137" s="23">
        <f ca="1">IF(OR(RIGHT(Tabelle2[[#This Row],[Zugehörigkeit]],1)="0",RIGHT(Tabelle2[[#This Row],[Zugehörigkeit]],1)="5"),1,0)</f>
        <v>0</v>
      </c>
      <c r="AD137" s="13" t="s">
        <v>18</v>
      </c>
      <c r="AE137" s="13" t="str">
        <f>VLOOKUP(Tabelle2[[#This Row],[Team]],Teams[],2,FALSE)</f>
        <v>Produktion</v>
      </c>
      <c r="AF137" s="13" t="s">
        <v>1152</v>
      </c>
      <c r="AG137" s="34">
        <f>VALUE(RIGHT(Tabelle2[[#This Row],[Umfragedauer]],LEN(Tabelle2[[#This Row],[Umfragedauer]])-1))/60</f>
        <v>4.0740740740740737E-2</v>
      </c>
    </row>
    <row r="138" spans="1:33" ht="14.4" hidden="1" x14ac:dyDescent="0.3">
      <c r="A138" s="1">
        <f t="shared" si="18"/>
        <v>135</v>
      </c>
      <c r="B138" s="5">
        <v>135</v>
      </c>
      <c r="C138" s="9">
        <f t="shared" si="20"/>
        <v>135</v>
      </c>
      <c r="D138" s="9" t="str">
        <f t="shared" si="21"/>
        <v>KU-NR 000135</v>
      </c>
      <c r="E138" s="1" t="s">
        <v>647</v>
      </c>
      <c r="F138" s="1">
        <v>135</v>
      </c>
      <c r="G138" s="1" t="s">
        <v>648</v>
      </c>
      <c r="H138" s="1" t="s">
        <v>783</v>
      </c>
      <c r="K138" s="1" t="s">
        <v>434</v>
      </c>
      <c r="L138" s="1" t="s">
        <v>918</v>
      </c>
      <c r="M138" s="1" t="s">
        <v>1058</v>
      </c>
      <c r="N138" s="1" t="s">
        <v>435</v>
      </c>
      <c r="O138" s="1">
        <v>47</v>
      </c>
      <c r="P138" s="1" t="str">
        <f t="shared" si="22"/>
        <v>Juliastraße 47</v>
      </c>
      <c r="Q138" s="1">
        <v>60320</v>
      </c>
      <c r="R138" s="1" t="s">
        <v>15</v>
      </c>
      <c r="S138" s="1" t="s">
        <v>16</v>
      </c>
      <c r="T138" s="3" t="s">
        <v>436</v>
      </c>
      <c r="U138" s="6" t="str">
        <f t="shared" si="23"/>
        <v>+49 69 985147</v>
      </c>
      <c r="V138" s="6" t="str">
        <f t="shared" si="24"/>
        <v>s.tutti@emailadresse.de</v>
      </c>
      <c r="W138" s="22" t="str">
        <f t="shared" si="19"/>
        <v>mailto:s.tutti@emailadresse.de</v>
      </c>
      <c r="X138" s="29">
        <f>_xlfn.ISOWEEKNUM(Tabelle2[[#This Row],[Geburtstag]])</f>
        <v>43</v>
      </c>
      <c r="Y138" s="26">
        <v>18927</v>
      </c>
      <c r="Z138" s="23">
        <f ca="1">DATEDIF(Tabelle2[[#This Row],[Geburtstag]],TODAY(),"Y")</f>
        <v>69</v>
      </c>
      <c r="AA138" s="18">
        <v>35417</v>
      </c>
      <c r="AB138" s="30">
        <f ca="1">DATEDIF(Tabelle2[[#This Row],[Einstellungsdatum]],TODAY(),"Y")</f>
        <v>23</v>
      </c>
      <c r="AC138" s="23">
        <f ca="1">IF(OR(RIGHT(Tabelle2[[#This Row],[Zugehörigkeit]],1)="0",RIGHT(Tabelle2[[#This Row],[Zugehörigkeit]],1)="5"),1,0)</f>
        <v>0</v>
      </c>
      <c r="AD138" s="13" t="s">
        <v>28</v>
      </c>
      <c r="AE138" s="13" t="str">
        <f>VLOOKUP(Tabelle2[[#This Row],[Team]],Teams[],2,FALSE)</f>
        <v>Produktion</v>
      </c>
      <c r="AF138" s="13" t="s">
        <v>1180</v>
      </c>
      <c r="AG138" s="34">
        <f>VALUE(RIGHT(Tabelle2[[#This Row],[Umfragedauer]],LEN(Tabelle2[[#This Row],[Umfragedauer]])-1))/60</f>
        <v>7.2708333333333333E-2</v>
      </c>
    </row>
    <row r="139" spans="1:33" ht="14.4" hidden="1" x14ac:dyDescent="0.3">
      <c r="A139" s="1">
        <f t="shared" si="18"/>
        <v>136</v>
      </c>
      <c r="B139" s="5">
        <v>136</v>
      </c>
      <c r="C139" s="9">
        <f t="shared" si="20"/>
        <v>136</v>
      </c>
      <c r="D139" s="9" t="str">
        <f t="shared" si="21"/>
        <v>KU-NR 000136</v>
      </c>
      <c r="E139" s="1" t="s">
        <v>647</v>
      </c>
      <c r="F139" s="1">
        <v>136</v>
      </c>
      <c r="G139" s="1" t="s">
        <v>648</v>
      </c>
      <c r="H139" s="1" t="s">
        <v>784</v>
      </c>
      <c r="I139" s="1" t="s">
        <v>12</v>
      </c>
      <c r="K139" s="1" t="s">
        <v>437</v>
      </c>
      <c r="L139" s="1" t="s">
        <v>919</v>
      </c>
      <c r="M139" s="1" t="s">
        <v>1059</v>
      </c>
      <c r="N139" s="1" t="s">
        <v>438</v>
      </c>
      <c r="O139" s="1">
        <v>2</v>
      </c>
      <c r="P139" s="1" t="str">
        <f t="shared" si="22"/>
        <v>Zollvereinweg 2</v>
      </c>
      <c r="Q139" s="1">
        <v>65206</v>
      </c>
      <c r="R139" s="1" t="s">
        <v>71</v>
      </c>
      <c r="S139" s="1" t="s">
        <v>16</v>
      </c>
      <c r="T139" s="3" t="s">
        <v>439</v>
      </c>
      <c r="U139" s="6" t="str">
        <f t="shared" si="23"/>
        <v>+49 611 147789</v>
      </c>
      <c r="V139" s="6" t="str">
        <f t="shared" si="24"/>
        <v>t.untergärtner@emailadresse.de</v>
      </c>
      <c r="W139" s="22" t="str">
        <f t="shared" si="19"/>
        <v>mailto:t.untergaertner@emailadresse.de</v>
      </c>
      <c r="X139" s="29">
        <f>_xlfn.ISOWEEKNUM(Tabelle2[[#This Row],[Geburtstag]])</f>
        <v>39</v>
      </c>
      <c r="Y139" s="26">
        <v>28024</v>
      </c>
      <c r="Z139" s="23">
        <f ca="1">DATEDIF(Tabelle2[[#This Row],[Geburtstag]],TODAY(),"Y")</f>
        <v>44</v>
      </c>
      <c r="AA139" s="18">
        <v>34711</v>
      </c>
      <c r="AB139" s="30">
        <f ca="1">DATEDIF(Tabelle2[[#This Row],[Einstellungsdatum]],TODAY(),"Y")</f>
        <v>25</v>
      </c>
      <c r="AC139" s="23">
        <f ca="1">IF(OR(RIGHT(Tabelle2[[#This Row],[Zugehörigkeit]],1)="0",RIGHT(Tabelle2[[#This Row],[Zugehörigkeit]],1)="5"),1,0)</f>
        <v>1</v>
      </c>
      <c r="AD139" s="13" t="s">
        <v>103</v>
      </c>
      <c r="AE139" s="13" t="str">
        <f>VLOOKUP(Tabelle2[[#This Row],[Team]],Teams[],2,FALSE)</f>
        <v>Produktion</v>
      </c>
      <c r="AF139" s="13" t="s">
        <v>1178</v>
      </c>
      <c r="AG139" s="34">
        <f>VALUE(RIGHT(Tabelle2[[#This Row],[Umfragedauer]],LEN(Tabelle2[[#This Row],[Umfragedauer]])-1))/60</f>
        <v>1.7094907407407409E-2</v>
      </c>
    </row>
    <row r="140" spans="1:33" ht="14.4" hidden="1" x14ac:dyDescent="0.3">
      <c r="A140" s="1">
        <f t="shared" si="18"/>
        <v>137</v>
      </c>
      <c r="B140" s="5">
        <v>137</v>
      </c>
      <c r="C140" s="9">
        <f t="shared" si="20"/>
        <v>137</v>
      </c>
      <c r="D140" s="9" t="str">
        <f t="shared" si="21"/>
        <v>KU-NR 000137</v>
      </c>
      <c r="E140" s="1" t="s">
        <v>647</v>
      </c>
      <c r="F140" s="1">
        <v>137</v>
      </c>
      <c r="G140" s="1" t="s">
        <v>648</v>
      </c>
      <c r="H140" s="1" t="s">
        <v>785</v>
      </c>
      <c r="I140" s="1" t="s">
        <v>12</v>
      </c>
      <c r="K140" s="1" t="s">
        <v>440</v>
      </c>
      <c r="L140" s="1" t="s">
        <v>819</v>
      </c>
      <c r="M140" s="1" t="s">
        <v>1060</v>
      </c>
      <c r="N140" s="1" t="s">
        <v>441</v>
      </c>
      <c r="O140" s="1">
        <v>30</v>
      </c>
      <c r="P140" s="1" t="str">
        <f t="shared" si="22"/>
        <v>Tellstraße 30</v>
      </c>
      <c r="Q140" s="1">
        <v>60315</v>
      </c>
      <c r="R140" s="1" t="s">
        <v>15</v>
      </c>
      <c r="S140" s="1" t="s">
        <v>16</v>
      </c>
      <c r="T140" s="3" t="s">
        <v>442</v>
      </c>
      <c r="U140" s="6" t="str">
        <f t="shared" si="23"/>
        <v>+49 69 654777</v>
      </c>
      <c r="V140" s="6" t="str">
        <f t="shared" si="24"/>
        <v>o.unterwegner@emailadresse.de</v>
      </c>
      <c r="W140" s="22" t="str">
        <f t="shared" si="19"/>
        <v>mailto:o.unterwegner@emailadresse.de</v>
      </c>
      <c r="X140" s="29">
        <f>_xlfn.ISOWEEKNUM(Tabelle2[[#This Row],[Geburtstag]])</f>
        <v>21</v>
      </c>
      <c r="Y140" s="26">
        <v>19499</v>
      </c>
      <c r="Z140" s="23">
        <f ca="1">DATEDIF(Tabelle2[[#This Row],[Geburtstag]],TODAY(),"Y")</f>
        <v>67</v>
      </c>
      <c r="AA140" s="18">
        <v>28335</v>
      </c>
      <c r="AB140" s="30">
        <f ca="1">DATEDIF(Tabelle2[[#This Row],[Einstellungsdatum]],TODAY(),"Y")</f>
        <v>43</v>
      </c>
      <c r="AC140" s="23">
        <f ca="1">IF(OR(RIGHT(Tabelle2[[#This Row],[Zugehörigkeit]],1)="0",RIGHT(Tabelle2[[#This Row],[Zugehörigkeit]],1)="5"),1,0)</f>
        <v>0</v>
      </c>
      <c r="AD140" s="13" t="s">
        <v>24</v>
      </c>
      <c r="AE140" s="13" t="str">
        <f>VLOOKUP(Tabelle2[[#This Row],[Team]],Teams[],2,FALSE)</f>
        <v>Marketing/Vertrieb</v>
      </c>
      <c r="AF140" s="13" t="s">
        <v>1181</v>
      </c>
      <c r="AG140" s="34">
        <f>VALUE(RIGHT(Tabelle2[[#This Row],[Umfragedauer]],LEN(Tabelle2[[#This Row],[Umfragedauer]])-1))/60</f>
        <v>2.9965277777777778E-2</v>
      </c>
    </row>
    <row r="141" spans="1:33" ht="14.4" hidden="1" x14ac:dyDescent="0.3">
      <c r="A141" s="1">
        <f t="shared" si="18"/>
        <v>138</v>
      </c>
      <c r="B141" s="5">
        <v>138</v>
      </c>
      <c r="C141" s="9">
        <f t="shared" si="20"/>
        <v>138</v>
      </c>
      <c r="D141" s="9" t="str">
        <f t="shared" si="21"/>
        <v>KU-NR 000138</v>
      </c>
      <c r="E141" s="1" t="s">
        <v>647</v>
      </c>
      <c r="F141" s="1">
        <v>138</v>
      </c>
      <c r="G141" s="1" t="s">
        <v>648</v>
      </c>
      <c r="H141" s="1" t="s">
        <v>786</v>
      </c>
      <c r="I141" s="1" t="s">
        <v>12</v>
      </c>
      <c r="K141" s="1" t="s">
        <v>443</v>
      </c>
      <c r="L141" s="1" t="s">
        <v>920</v>
      </c>
      <c r="M141" s="1" t="s">
        <v>1061</v>
      </c>
      <c r="N141" s="1" t="s">
        <v>444</v>
      </c>
      <c r="O141" s="1">
        <v>10</v>
      </c>
      <c r="P141" s="1" t="str">
        <f t="shared" si="22"/>
        <v>Fliederweg 10</v>
      </c>
      <c r="Q141" s="1">
        <v>60324</v>
      </c>
      <c r="R141" s="1" t="s">
        <v>15</v>
      </c>
      <c r="S141" s="1" t="s">
        <v>16</v>
      </c>
      <c r="T141" s="3" t="s">
        <v>445</v>
      </c>
      <c r="U141" s="6" t="str">
        <f t="shared" si="23"/>
        <v>+49 69 7784662</v>
      </c>
      <c r="V141" s="6" t="str">
        <f t="shared" si="24"/>
        <v>j.volkert@emailadresse.de</v>
      </c>
      <c r="W141" s="22" t="str">
        <f t="shared" si="19"/>
        <v>mailto:j.volkert@emailadresse.de</v>
      </c>
      <c r="X141" s="29">
        <f>_xlfn.ISOWEEKNUM(Tabelle2[[#This Row],[Geburtstag]])</f>
        <v>13</v>
      </c>
      <c r="Y141" s="26">
        <v>30045</v>
      </c>
      <c r="Z141" s="23">
        <f ca="1">DATEDIF(Tabelle2[[#This Row],[Geburtstag]],TODAY(),"Y")</f>
        <v>38</v>
      </c>
      <c r="AA141" s="18">
        <v>36170</v>
      </c>
      <c r="AB141" s="30">
        <f ca="1">DATEDIF(Tabelle2[[#This Row],[Einstellungsdatum]],TODAY(),"Y")</f>
        <v>21</v>
      </c>
      <c r="AC141" s="23">
        <f ca="1">IF(OR(RIGHT(Tabelle2[[#This Row],[Zugehörigkeit]],1)="0",RIGHT(Tabelle2[[#This Row],[Zugehörigkeit]],1)="5"),1,0)</f>
        <v>0</v>
      </c>
      <c r="AD141" s="13" t="s">
        <v>28</v>
      </c>
      <c r="AE141" s="13" t="str">
        <f>VLOOKUP(Tabelle2[[#This Row],[Team]],Teams[],2,FALSE)</f>
        <v>Produktion</v>
      </c>
      <c r="AF141" s="13" t="s">
        <v>1164</v>
      </c>
      <c r="AG141" s="34">
        <f>VALUE(RIGHT(Tabelle2[[#This Row],[Umfragedauer]],LEN(Tabelle2[[#This Row],[Umfragedauer]])-1))/60</f>
        <v>6.1793981481481484E-2</v>
      </c>
    </row>
    <row r="142" spans="1:33" ht="14.4" hidden="1" x14ac:dyDescent="0.3">
      <c r="A142" s="1">
        <f t="shared" si="18"/>
        <v>139</v>
      </c>
      <c r="B142" s="5">
        <v>139</v>
      </c>
      <c r="C142" s="9">
        <f t="shared" si="20"/>
        <v>139</v>
      </c>
      <c r="D142" s="9" t="str">
        <f t="shared" si="21"/>
        <v>KU-NR 000139</v>
      </c>
      <c r="E142" s="1" t="s">
        <v>647</v>
      </c>
      <c r="F142" s="1">
        <v>139</v>
      </c>
      <c r="G142" s="1" t="s">
        <v>648</v>
      </c>
      <c r="H142" s="1" t="s">
        <v>787</v>
      </c>
      <c r="I142" s="1" t="s">
        <v>19</v>
      </c>
      <c r="K142" s="1" t="s">
        <v>446</v>
      </c>
      <c r="L142" s="1" t="s">
        <v>921</v>
      </c>
      <c r="M142" s="1" t="s">
        <v>1062</v>
      </c>
      <c r="N142" s="1" t="s">
        <v>447</v>
      </c>
      <c r="O142" s="1">
        <v>2</v>
      </c>
      <c r="P142" s="1" t="str">
        <f t="shared" si="22"/>
        <v>Baltzstraße 2</v>
      </c>
      <c r="Q142" s="1">
        <v>65202</v>
      </c>
      <c r="R142" s="1" t="s">
        <v>71</v>
      </c>
      <c r="S142" s="1" t="s">
        <v>16</v>
      </c>
      <c r="T142" s="3" t="s">
        <v>448</v>
      </c>
      <c r="U142" s="6" t="str">
        <f t="shared" si="23"/>
        <v>+49 611 342165</v>
      </c>
      <c r="V142" s="6" t="str">
        <f t="shared" si="24"/>
        <v>i.vollmann@emailadresse.de</v>
      </c>
      <c r="W142" s="22" t="str">
        <f t="shared" si="19"/>
        <v>mailto:i.vollmann@emailadresse.de</v>
      </c>
      <c r="X142" s="29">
        <f>_xlfn.ISOWEEKNUM(Tabelle2[[#This Row],[Geburtstag]])</f>
        <v>22</v>
      </c>
      <c r="Y142" s="26">
        <v>25718</v>
      </c>
      <c r="Z142" s="23">
        <f ca="1">DATEDIF(Tabelle2[[#This Row],[Geburtstag]],TODAY(),"Y")</f>
        <v>50</v>
      </c>
      <c r="AA142" s="18">
        <v>34997</v>
      </c>
      <c r="AB142" s="30">
        <f ca="1">DATEDIF(Tabelle2[[#This Row],[Einstellungsdatum]],TODAY(),"Y")</f>
        <v>25</v>
      </c>
      <c r="AC142" s="23">
        <f ca="1">IF(OR(RIGHT(Tabelle2[[#This Row],[Zugehörigkeit]],1)="0",RIGHT(Tabelle2[[#This Row],[Zugehörigkeit]],1)="5"),1,0)</f>
        <v>1</v>
      </c>
      <c r="AD142" s="13" t="s">
        <v>243</v>
      </c>
      <c r="AE142" s="13" t="str">
        <f>VLOOKUP(Tabelle2[[#This Row],[Team]],Teams[],2,FALSE)</f>
        <v>Konstruktion/Design</v>
      </c>
      <c r="AF142" s="13" t="s">
        <v>1114</v>
      </c>
      <c r="AG142" s="34">
        <f>VALUE(RIGHT(Tabelle2[[#This Row],[Umfragedauer]],LEN(Tabelle2[[#This Row],[Umfragedauer]])-1))/60</f>
        <v>3.003472222222222E-2</v>
      </c>
    </row>
    <row r="143" spans="1:33" ht="14.4" hidden="1" x14ac:dyDescent="0.3">
      <c r="A143" s="1">
        <f t="shared" si="18"/>
        <v>140</v>
      </c>
      <c r="B143" s="5">
        <v>140</v>
      </c>
      <c r="C143" s="9">
        <f t="shared" si="20"/>
        <v>140</v>
      </c>
      <c r="D143" s="9" t="str">
        <f t="shared" si="21"/>
        <v>KU-NR 000140</v>
      </c>
      <c r="E143" s="1" t="s">
        <v>647</v>
      </c>
      <c r="F143" s="1">
        <v>140</v>
      </c>
      <c r="G143" s="1" t="s">
        <v>648</v>
      </c>
      <c r="H143" s="1" t="s">
        <v>788</v>
      </c>
      <c r="K143" s="1" t="s">
        <v>449</v>
      </c>
      <c r="L143" s="1" t="s">
        <v>922</v>
      </c>
      <c r="M143" s="1" t="s">
        <v>1063</v>
      </c>
      <c r="N143" s="1" t="s">
        <v>450</v>
      </c>
      <c r="O143" s="1">
        <v>28</v>
      </c>
      <c r="P143" s="1" t="str">
        <f t="shared" si="22"/>
        <v>Hertener Straße 28</v>
      </c>
      <c r="Q143" s="1">
        <v>60321</v>
      </c>
      <c r="R143" s="1" t="s">
        <v>15</v>
      </c>
      <c r="S143" s="1" t="s">
        <v>16</v>
      </c>
      <c r="T143" s="3" t="s">
        <v>451</v>
      </c>
      <c r="U143" s="6" t="str">
        <f t="shared" si="23"/>
        <v>+49 69 995711</v>
      </c>
      <c r="V143" s="6" t="str">
        <f t="shared" si="24"/>
        <v>w.von manteuffel@emailadresse.de</v>
      </c>
      <c r="W143" s="22" t="str">
        <f t="shared" si="19"/>
        <v>mailto:w.von manteuffel@emailadresse.de</v>
      </c>
      <c r="X143" s="29">
        <f>_xlfn.ISOWEEKNUM(Tabelle2[[#This Row],[Geburtstag]])</f>
        <v>28</v>
      </c>
      <c r="Y143" s="26">
        <v>22842</v>
      </c>
      <c r="Z143" s="23">
        <f ca="1">DATEDIF(Tabelle2[[#This Row],[Geburtstag]],TODAY(),"Y")</f>
        <v>58</v>
      </c>
      <c r="AA143" s="18">
        <v>35314</v>
      </c>
      <c r="AB143" s="30">
        <f ca="1">DATEDIF(Tabelle2[[#This Row],[Einstellungsdatum]],TODAY(),"Y")</f>
        <v>24</v>
      </c>
      <c r="AC143" s="23">
        <f ca="1">IF(OR(RIGHT(Tabelle2[[#This Row],[Zugehörigkeit]],1)="0",RIGHT(Tabelle2[[#This Row],[Zugehörigkeit]],1)="5"),1,0)</f>
        <v>0</v>
      </c>
      <c r="AD143" s="13" t="s">
        <v>18</v>
      </c>
      <c r="AE143" s="13" t="str">
        <f>VLOOKUP(Tabelle2[[#This Row],[Team]],Teams[],2,FALSE)</f>
        <v>Produktion</v>
      </c>
      <c r="AF143" s="13" t="s">
        <v>1109</v>
      </c>
      <c r="AG143" s="34">
        <f>VALUE(RIGHT(Tabelle2[[#This Row],[Umfragedauer]],LEN(Tabelle2[[#This Row],[Umfragedauer]])-1))/60</f>
        <v>3.0277777777777778E-2</v>
      </c>
    </row>
    <row r="144" spans="1:33" ht="14.4" x14ac:dyDescent="0.3">
      <c r="A144" s="1">
        <f t="shared" si="18"/>
        <v>141</v>
      </c>
      <c r="B144" s="5">
        <v>141</v>
      </c>
      <c r="C144" s="9">
        <f t="shared" si="20"/>
        <v>141</v>
      </c>
      <c r="D144" s="9" t="str">
        <f t="shared" si="21"/>
        <v>KU-NR 000141</v>
      </c>
      <c r="E144" s="1" t="s">
        <v>647</v>
      </c>
      <c r="F144" s="1">
        <v>141</v>
      </c>
      <c r="G144" s="1" t="s">
        <v>648</v>
      </c>
      <c r="H144" s="1" t="s">
        <v>789</v>
      </c>
      <c r="K144" s="1" t="s">
        <v>452</v>
      </c>
      <c r="L144" s="1" t="s">
        <v>803</v>
      </c>
      <c r="M144" s="1" t="s">
        <v>899</v>
      </c>
      <c r="N144" s="1" t="s">
        <v>453</v>
      </c>
      <c r="O144" s="1">
        <v>1</v>
      </c>
      <c r="P144" s="1" t="str">
        <f t="shared" si="22"/>
        <v>Auf dem Beisendreisch 1</v>
      </c>
      <c r="Q144" s="1">
        <v>60329</v>
      </c>
      <c r="R144" s="1" t="s">
        <v>15</v>
      </c>
      <c r="S144" s="1" t="s">
        <v>16</v>
      </c>
      <c r="T144" s="3" t="s">
        <v>454</v>
      </c>
      <c r="U144" s="6" t="str">
        <f t="shared" si="23"/>
        <v>+49 69 986523</v>
      </c>
      <c r="V144" s="6" t="str">
        <f t="shared" si="24"/>
        <v>a.walter@emailadresse.de</v>
      </c>
      <c r="W144" s="22" t="str">
        <f t="shared" si="19"/>
        <v>mailto:a.walter@emailadresse.de</v>
      </c>
      <c r="X144" s="29">
        <f>_xlfn.ISOWEEKNUM(Tabelle2[[#This Row],[Geburtstag]])</f>
        <v>13</v>
      </c>
      <c r="Y144" s="26">
        <v>25653</v>
      </c>
      <c r="Z144" s="23">
        <f ca="1">DATEDIF(Tabelle2[[#This Row],[Geburtstag]],TODAY(),"Y")</f>
        <v>50</v>
      </c>
      <c r="AA144" s="18">
        <v>36766</v>
      </c>
      <c r="AB144" s="30">
        <f ca="1">DATEDIF(Tabelle2[[#This Row],[Einstellungsdatum]],TODAY(),"Y")</f>
        <v>20</v>
      </c>
      <c r="AC144" s="23">
        <f ca="1">IF(OR(RIGHT(Tabelle2[[#This Row],[Zugehörigkeit]],1)="0",RIGHT(Tabelle2[[#This Row],[Zugehörigkeit]],1)="5"),1,0)</f>
        <v>1</v>
      </c>
      <c r="AD144" s="13" t="s">
        <v>31</v>
      </c>
      <c r="AE144" s="13" t="str">
        <f>VLOOKUP(Tabelle2[[#This Row],[Team]],Teams[],2,FALSE)</f>
        <v>Produktion</v>
      </c>
      <c r="AF144" s="13" t="s">
        <v>1182</v>
      </c>
      <c r="AG144" s="34">
        <f>VALUE(RIGHT(Tabelle2[[#This Row],[Umfragedauer]],LEN(Tabelle2[[#This Row],[Umfragedauer]])-1))/60</f>
        <v>1.7083333333333336E-2</v>
      </c>
    </row>
    <row r="145" spans="1:33" ht="14.4" hidden="1" x14ac:dyDescent="0.3">
      <c r="A145" s="1">
        <f t="shared" si="18"/>
        <v>142</v>
      </c>
      <c r="B145" s="5">
        <v>142</v>
      </c>
      <c r="C145" s="9">
        <f t="shared" si="20"/>
        <v>142</v>
      </c>
      <c r="D145" s="9" t="str">
        <f t="shared" si="21"/>
        <v>KU-NR 000142</v>
      </c>
      <c r="E145" s="1" t="s">
        <v>647</v>
      </c>
      <c r="F145" s="1">
        <v>142</v>
      </c>
      <c r="G145" s="1" t="s">
        <v>648</v>
      </c>
      <c r="H145" s="1" t="s">
        <v>790</v>
      </c>
      <c r="I145" s="1" t="s">
        <v>19</v>
      </c>
      <c r="K145" s="1" t="s">
        <v>455</v>
      </c>
      <c r="L145" s="1" t="s">
        <v>923</v>
      </c>
      <c r="M145" s="1" t="s">
        <v>1064</v>
      </c>
      <c r="N145" s="1" t="s">
        <v>456</v>
      </c>
      <c r="O145" s="1">
        <v>5</v>
      </c>
      <c r="P145" s="1" t="str">
        <f t="shared" si="22"/>
        <v>Straßburger Straße 5</v>
      </c>
      <c r="Q145" s="1">
        <v>65207</v>
      </c>
      <c r="R145" s="1" t="s">
        <v>71</v>
      </c>
      <c r="S145" s="1" t="s">
        <v>16</v>
      </c>
      <c r="T145" s="3" t="s">
        <v>457</v>
      </c>
      <c r="U145" s="6" t="str">
        <f t="shared" si="23"/>
        <v>+49 611 7795312</v>
      </c>
      <c r="V145" s="6" t="str">
        <f t="shared" si="24"/>
        <v>d.weiherer@emailadresse.de</v>
      </c>
      <c r="W145" s="22" t="str">
        <f t="shared" si="19"/>
        <v>mailto:d.weiherer@emailadresse.de</v>
      </c>
      <c r="X145" s="29">
        <f>_xlfn.ISOWEEKNUM(Tabelle2[[#This Row],[Geburtstag]])</f>
        <v>15</v>
      </c>
      <c r="Y145" s="26">
        <v>26405</v>
      </c>
      <c r="Z145" s="23">
        <f ca="1">DATEDIF(Tabelle2[[#This Row],[Geburtstag]],TODAY(),"Y")</f>
        <v>48</v>
      </c>
      <c r="AA145" s="18">
        <v>36749</v>
      </c>
      <c r="AB145" s="30">
        <f ca="1">DATEDIF(Tabelle2[[#This Row],[Einstellungsdatum]],TODAY(),"Y")</f>
        <v>20</v>
      </c>
      <c r="AC145" s="23">
        <f ca="1">IF(OR(RIGHT(Tabelle2[[#This Row],[Zugehörigkeit]],1)="0",RIGHT(Tabelle2[[#This Row],[Zugehörigkeit]],1)="5"),1,0)</f>
        <v>1</v>
      </c>
      <c r="AD145" s="13" t="s">
        <v>24</v>
      </c>
      <c r="AE145" s="13" t="str">
        <f>VLOOKUP(Tabelle2[[#This Row],[Team]],Teams[],2,FALSE)</f>
        <v>Marketing/Vertrieb</v>
      </c>
      <c r="AF145" s="13" t="s">
        <v>1183</v>
      </c>
      <c r="AG145" s="34">
        <f>VALUE(RIGHT(Tabelle2[[#This Row],[Umfragedauer]],LEN(Tabelle2[[#This Row],[Umfragedauer]])-1))/60</f>
        <v>8.3333333333333329E-2</v>
      </c>
    </row>
    <row r="146" spans="1:33" ht="14.4" hidden="1" x14ac:dyDescent="0.3">
      <c r="A146" s="1">
        <f t="shared" si="18"/>
        <v>143</v>
      </c>
      <c r="B146" s="5">
        <v>143</v>
      </c>
      <c r="C146" s="9">
        <f t="shared" si="20"/>
        <v>143</v>
      </c>
      <c r="D146" s="9" t="str">
        <f t="shared" si="21"/>
        <v>KU-NR 000143</v>
      </c>
      <c r="E146" s="1" t="s">
        <v>647</v>
      </c>
      <c r="F146" s="1">
        <v>143</v>
      </c>
      <c r="G146" s="1" t="s">
        <v>648</v>
      </c>
      <c r="H146" s="1" t="s">
        <v>791</v>
      </c>
      <c r="I146" s="1" t="s">
        <v>19</v>
      </c>
      <c r="K146" s="1" t="s">
        <v>458</v>
      </c>
      <c r="L146" s="1" t="s">
        <v>924</v>
      </c>
      <c r="M146" s="1" t="s">
        <v>1065</v>
      </c>
      <c r="N146" s="1" t="s">
        <v>459</v>
      </c>
      <c r="O146" s="1">
        <v>43</v>
      </c>
      <c r="P146" s="1" t="str">
        <f t="shared" si="22"/>
        <v>Lutherstraße 43</v>
      </c>
      <c r="Q146" s="1">
        <v>65202</v>
      </c>
      <c r="R146" s="1" t="s">
        <v>71</v>
      </c>
      <c r="S146" s="1" t="s">
        <v>16</v>
      </c>
      <c r="T146" s="3" t="s">
        <v>460</v>
      </c>
      <c r="U146" s="6" t="str">
        <f t="shared" si="23"/>
        <v>+49 611 234523</v>
      </c>
      <c r="V146" s="6" t="str">
        <f t="shared" si="24"/>
        <v>j.weinberg@emailadresse.de</v>
      </c>
      <c r="W146" s="22" t="str">
        <f t="shared" si="19"/>
        <v>mailto:j.weinberg@emailadresse.de</v>
      </c>
      <c r="X146" s="29">
        <f>_xlfn.ISOWEEKNUM(Tabelle2[[#This Row],[Geburtstag]])</f>
        <v>2</v>
      </c>
      <c r="Y146" s="26">
        <v>21197</v>
      </c>
      <c r="Z146" s="23">
        <f ca="1">DATEDIF(Tabelle2[[#This Row],[Geburtstag]],TODAY(),"Y")</f>
        <v>62</v>
      </c>
      <c r="AA146" s="18">
        <v>33753</v>
      </c>
      <c r="AB146" s="30">
        <f ca="1">DATEDIF(Tabelle2[[#This Row],[Einstellungsdatum]],TODAY(),"Y")</f>
        <v>28</v>
      </c>
      <c r="AC146" s="23">
        <f ca="1">IF(OR(RIGHT(Tabelle2[[#This Row],[Zugehörigkeit]],1)="0",RIGHT(Tabelle2[[#This Row],[Zugehörigkeit]],1)="5"),1,0)</f>
        <v>0</v>
      </c>
      <c r="AD146" s="13" t="s">
        <v>103</v>
      </c>
      <c r="AE146" s="13" t="str">
        <f>VLOOKUP(Tabelle2[[#This Row],[Team]],Teams[],2,FALSE)</f>
        <v>Produktion</v>
      </c>
      <c r="AF146" s="13" t="s">
        <v>1169</v>
      </c>
      <c r="AG146" s="34">
        <f>VALUE(RIGHT(Tabelle2[[#This Row],[Umfragedauer]],LEN(Tabelle2[[#This Row],[Umfragedauer]])-1))/60</f>
        <v>6.1898148148148154E-2</v>
      </c>
    </row>
    <row r="147" spans="1:33" ht="14.4" hidden="1" x14ac:dyDescent="0.3">
      <c r="A147" s="1">
        <f t="shared" si="18"/>
        <v>144</v>
      </c>
      <c r="B147" s="5">
        <v>144</v>
      </c>
      <c r="C147" s="9">
        <f t="shared" si="20"/>
        <v>144</v>
      </c>
      <c r="D147" s="9" t="str">
        <f t="shared" si="21"/>
        <v>KU-NR 000144</v>
      </c>
      <c r="E147" s="1" t="s">
        <v>647</v>
      </c>
      <c r="F147" s="1">
        <v>144</v>
      </c>
      <c r="G147" s="1" t="s">
        <v>648</v>
      </c>
      <c r="H147" s="1" t="s">
        <v>792</v>
      </c>
      <c r="I147" s="1" t="s">
        <v>12</v>
      </c>
      <c r="K147" s="1" t="s">
        <v>461</v>
      </c>
      <c r="L147" s="1" t="s">
        <v>925</v>
      </c>
      <c r="M147" s="1" t="s">
        <v>1066</v>
      </c>
      <c r="N147" s="1" t="s">
        <v>462</v>
      </c>
      <c r="O147" s="1">
        <v>49</v>
      </c>
      <c r="P147" s="1" t="str">
        <f t="shared" si="22"/>
        <v>Kurfürstenstraße 49</v>
      </c>
      <c r="Q147" s="1">
        <v>64292</v>
      </c>
      <c r="R147" s="1" t="s">
        <v>22</v>
      </c>
      <c r="S147" s="1" t="s">
        <v>16</v>
      </c>
      <c r="T147" s="3" t="s">
        <v>463</v>
      </c>
      <c r="U147" s="6" t="str">
        <f t="shared" si="23"/>
        <v>+49 6151 888888</v>
      </c>
      <c r="V147" s="6" t="str">
        <f t="shared" si="24"/>
        <v>h.weinhauff@emailadresse.de</v>
      </c>
      <c r="W147" s="22" t="str">
        <f t="shared" si="19"/>
        <v>mailto:h.weinhauff@emailadresse.de</v>
      </c>
      <c r="X147" s="29">
        <f>_xlfn.ISOWEEKNUM(Tabelle2[[#This Row],[Geburtstag]])</f>
        <v>19</v>
      </c>
      <c r="Y147" s="26">
        <v>18756</v>
      </c>
      <c r="Z147" s="23">
        <f ca="1">DATEDIF(Tabelle2[[#This Row],[Geburtstag]],TODAY(),"Y")</f>
        <v>69</v>
      </c>
      <c r="AA147" s="18">
        <v>32345</v>
      </c>
      <c r="AB147" s="30">
        <f ca="1">DATEDIF(Tabelle2[[#This Row],[Einstellungsdatum]],TODAY(),"Y")</f>
        <v>32</v>
      </c>
      <c r="AC147" s="23">
        <f ca="1">IF(OR(RIGHT(Tabelle2[[#This Row],[Zugehörigkeit]],1)="0",RIGHT(Tabelle2[[#This Row],[Zugehörigkeit]],1)="5"),1,0)</f>
        <v>0</v>
      </c>
      <c r="AD147" s="13" t="s">
        <v>52</v>
      </c>
      <c r="AE147" s="13" t="str">
        <f>VLOOKUP(Tabelle2[[#This Row],[Team]],Teams[],2,FALSE)</f>
        <v>Allgemeine Verwaltung</v>
      </c>
      <c r="AF147" s="13" t="s">
        <v>1121</v>
      </c>
      <c r="AG147" s="34">
        <f>VALUE(RIGHT(Tabelle2[[#This Row],[Umfragedauer]],LEN(Tabelle2[[#This Row],[Umfragedauer]])-1))/60</f>
        <v>6.145833333333333E-2</v>
      </c>
    </row>
    <row r="148" spans="1:33" ht="14.4" hidden="1" x14ac:dyDescent="0.3">
      <c r="A148" s="1">
        <f t="shared" si="18"/>
        <v>145</v>
      </c>
      <c r="B148" s="5">
        <v>145</v>
      </c>
      <c r="C148" s="9">
        <f t="shared" si="20"/>
        <v>145</v>
      </c>
      <c r="D148" s="9" t="str">
        <f t="shared" si="21"/>
        <v>KU-NR 000145</v>
      </c>
      <c r="E148" s="1" t="s">
        <v>647</v>
      </c>
      <c r="F148" s="1">
        <v>145</v>
      </c>
      <c r="G148" s="1" t="s">
        <v>648</v>
      </c>
      <c r="H148" s="1" t="s">
        <v>793</v>
      </c>
      <c r="I148" s="1" t="s">
        <v>19</v>
      </c>
      <c r="K148" s="1" t="s">
        <v>464</v>
      </c>
      <c r="L148" s="1" t="s">
        <v>857</v>
      </c>
      <c r="M148" s="1" t="s">
        <v>1067</v>
      </c>
      <c r="N148" s="1" t="s">
        <v>465</v>
      </c>
      <c r="O148" s="1">
        <v>33</v>
      </c>
      <c r="P148" s="1" t="str">
        <f t="shared" si="22"/>
        <v>Steinmetzstraße 33</v>
      </c>
      <c r="Q148" s="1">
        <v>60310</v>
      </c>
      <c r="R148" s="1" t="s">
        <v>15</v>
      </c>
      <c r="S148" s="1" t="s">
        <v>16</v>
      </c>
      <c r="T148" s="3" t="s">
        <v>466</v>
      </c>
      <c r="U148" s="6" t="str">
        <f t="shared" si="23"/>
        <v>+49 69 555777</v>
      </c>
      <c r="V148" s="6" t="str">
        <f t="shared" si="24"/>
        <v>i.wesel@emailadresse.de</v>
      </c>
      <c r="W148" s="22" t="str">
        <f t="shared" si="19"/>
        <v>mailto:i.wesel@emailadresse.de</v>
      </c>
      <c r="X148" s="29">
        <f>_xlfn.ISOWEEKNUM(Tabelle2[[#This Row],[Geburtstag]])</f>
        <v>9</v>
      </c>
      <c r="Y148" s="26">
        <v>24899</v>
      </c>
      <c r="Z148" s="23">
        <f ca="1">DATEDIF(Tabelle2[[#This Row],[Geburtstag]],TODAY(),"Y")</f>
        <v>52</v>
      </c>
      <c r="AA148" s="18">
        <v>35583</v>
      </c>
      <c r="AB148" s="30">
        <f ca="1">DATEDIF(Tabelle2[[#This Row],[Einstellungsdatum]],TODAY(),"Y")</f>
        <v>23</v>
      </c>
      <c r="AC148" s="23">
        <f ca="1">IF(OR(RIGHT(Tabelle2[[#This Row],[Zugehörigkeit]],1)="0",RIGHT(Tabelle2[[#This Row],[Zugehörigkeit]],1)="5"),1,0)</f>
        <v>0</v>
      </c>
      <c r="AD148" s="13" t="s">
        <v>406</v>
      </c>
      <c r="AE148" s="13" t="str">
        <f>VLOOKUP(Tabelle2[[#This Row],[Team]],Teams[],2,FALSE)</f>
        <v>Allgemeine Verwaltung</v>
      </c>
      <c r="AF148" s="13" t="s">
        <v>1132</v>
      </c>
      <c r="AG148" s="34">
        <f>VALUE(RIGHT(Tabelle2[[#This Row],[Umfragedauer]],LEN(Tabelle2[[#This Row],[Umfragedauer]])-1))/60</f>
        <v>6.25E-2</v>
      </c>
    </row>
    <row r="149" spans="1:33" ht="14.4" hidden="1" x14ac:dyDescent="0.3">
      <c r="A149" s="1">
        <f t="shared" si="18"/>
        <v>146</v>
      </c>
      <c r="B149" s="5">
        <v>146</v>
      </c>
      <c r="C149" s="9">
        <f t="shared" si="20"/>
        <v>146</v>
      </c>
      <c r="D149" s="9" t="str">
        <f t="shared" si="21"/>
        <v>KU-NR 000146</v>
      </c>
      <c r="E149" s="1" t="s">
        <v>647</v>
      </c>
      <c r="F149" s="1">
        <v>146</v>
      </c>
      <c r="G149" s="1" t="s">
        <v>648</v>
      </c>
      <c r="H149" s="1" t="s">
        <v>794</v>
      </c>
      <c r="I149" s="1" t="s">
        <v>12</v>
      </c>
      <c r="K149" s="1" t="s">
        <v>467</v>
      </c>
      <c r="L149" s="1" t="s">
        <v>806</v>
      </c>
      <c r="M149" s="1" t="s">
        <v>1068</v>
      </c>
      <c r="N149" s="1" t="s">
        <v>468</v>
      </c>
      <c r="O149" s="1">
        <v>28</v>
      </c>
      <c r="P149" s="1" t="str">
        <f t="shared" si="22"/>
        <v>Corneliusstraße 28</v>
      </c>
      <c r="Q149" s="1">
        <v>60329</v>
      </c>
      <c r="R149" s="1" t="s">
        <v>15</v>
      </c>
      <c r="S149" s="1" t="s">
        <v>16</v>
      </c>
      <c r="T149" s="3" t="s">
        <v>469</v>
      </c>
      <c r="U149" s="6" t="str">
        <f t="shared" si="23"/>
        <v>+49 69 0000000</v>
      </c>
      <c r="V149" s="6" t="str">
        <f t="shared" si="24"/>
        <v>p.wiese@emailadresse.de</v>
      </c>
      <c r="W149" s="22" t="str">
        <f t="shared" si="19"/>
        <v>mailto:p.wiese@emailadresse.de</v>
      </c>
      <c r="X149" s="29">
        <f>_xlfn.ISOWEEKNUM(Tabelle2[[#This Row],[Geburtstag]])</f>
        <v>29</v>
      </c>
      <c r="Y149" s="26">
        <v>28689</v>
      </c>
      <c r="Z149" s="23">
        <f ca="1">DATEDIF(Tabelle2[[#This Row],[Geburtstag]],TODAY(),"Y")</f>
        <v>42</v>
      </c>
      <c r="AA149" s="18">
        <v>36821</v>
      </c>
      <c r="AB149" s="30">
        <f ca="1">DATEDIF(Tabelle2[[#This Row],[Einstellungsdatum]],TODAY(),"Y")</f>
        <v>20</v>
      </c>
      <c r="AC149" s="23">
        <f ca="1">IF(OR(RIGHT(Tabelle2[[#This Row],[Zugehörigkeit]],1)="0",RIGHT(Tabelle2[[#This Row],[Zugehörigkeit]],1)="5"),1,0)</f>
        <v>1</v>
      </c>
      <c r="AD149" s="13" t="s">
        <v>28</v>
      </c>
      <c r="AE149" s="13" t="str">
        <f>VLOOKUP(Tabelle2[[#This Row],[Team]],Teams[],2,FALSE)</f>
        <v>Produktion</v>
      </c>
      <c r="AF149" s="13" t="s">
        <v>1181</v>
      </c>
      <c r="AG149" s="34">
        <f>VALUE(RIGHT(Tabelle2[[#This Row],[Umfragedauer]],LEN(Tabelle2[[#This Row],[Umfragedauer]])-1))/60</f>
        <v>2.9965277777777778E-2</v>
      </c>
    </row>
    <row r="150" spans="1:33" ht="14.4" hidden="1" x14ac:dyDescent="0.3">
      <c r="A150" s="1">
        <f t="shared" si="18"/>
        <v>147</v>
      </c>
      <c r="B150" s="5">
        <v>147</v>
      </c>
      <c r="C150" s="9">
        <f t="shared" si="20"/>
        <v>147</v>
      </c>
      <c r="D150" s="9" t="str">
        <f t="shared" si="21"/>
        <v>KU-NR 000147</v>
      </c>
      <c r="E150" s="1" t="s">
        <v>647</v>
      </c>
      <c r="F150" s="1">
        <v>147</v>
      </c>
      <c r="G150" s="1" t="s">
        <v>648</v>
      </c>
      <c r="H150" s="1" t="s">
        <v>795</v>
      </c>
      <c r="I150" s="1" t="s">
        <v>12</v>
      </c>
      <c r="K150" s="1" t="s">
        <v>470</v>
      </c>
      <c r="L150" s="1" t="s">
        <v>904</v>
      </c>
      <c r="M150" s="1" t="s">
        <v>1069</v>
      </c>
      <c r="N150" s="1" t="s">
        <v>471</v>
      </c>
      <c r="O150" s="1">
        <v>70</v>
      </c>
      <c r="P150" s="1" t="str">
        <f t="shared" si="22"/>
        <v>Ackerstraße 70</v>
      </c>
      <c r="Q150" s="1">
        <v>64298</v>
      </c>
      <c r="R150" s="1" t="s">
        <v>22</v>
      </c>
      <c r="S150" s="1" t="s">
        <v>16</v>
      </c>
      <c r="T150" s="3" t="s">
        <v>472</v>
      </c>
      <c r="U150" s="6" t="str">
        <f t="shared" si="23"/>
        <v>+49 6151 777777</v>
      </c>
      <c r="V150" s="6" t="str">
        <f t="shared" si="24"/>
        <v>e.wiesenhoff@emailadresse.de</v>
      </c>
      <c r="W150" s="22" t="str">
        <f t="shared" si="19"/>
        <v>mailto:e.wiesenhoff@emailadresse.de</v>
      </c>
      <c r="X150" s="29">
        <f>_xlfn.ISOWEEKNUM(Tabelle2[[#This Row],[Geburtstag]])</f>
        <v>18</v>
      </c>
      <c r="Y150" s="26">
        <v>27150</v>
      </c>
      <c r="Z150" s="23">
        <f ca="1">DATEDIF(Tabelle2[[#This Row],[Geburtstag]],TODAY(),"Y")</f>
        <v>46</v>
      </c>
      <c r="AA150" s="18">
        <v>36040</v>
      </c>
      <c r="AB150" s="30">
        <f ca="1">DATEDIF(Tabelle2[[#This Row],[Einstellungsdatum]],TODAY(),"Y")</f>
        <v>22</v>
      </c>
      <c r="AC150" s="23">
        <f ca="1">IF(OR(RIGHT(Tabelle2[[#This Row],[Zugehörigkeit]],1)="0",RIGHT(Tabelle2[[#This Row],[Zugehörigkeit]],1)="5"),1,0)</f>
        <v>0</v>
      </c>
      <c r="AD150" s="13" t="s">
        <v>406</v>
      </c>
      <c r="AE150" s="13" t="str">
        <f>VLOOKUP(Tabelle2[[#This Row],[Team]],Teams[],2,FALSE)</f>
        <v>Allgemeine Verwaltung</v>
      </c>
      <c r="AF150" s="13" t="s">
        <v>1133</v>
      </c>
      <c r="AG150" s="34">
        <f>VALUE(RIGHT(Tabelle2[[#This Row],[Umfragedauer]],LEN(Tabelle2[[#This Row],[Umfragedauer]])-1))/60</f>
        <v>2.9976851851851848E-2</v>
      </c>
    </row>
    <row r="151" spans="1:33" ht="14.4" hidden="1" x14ac:dyDescent="0.3">
      <c r="A151" s="1">
        <f t="shared" si="18"/>
        <v>148</v>
      </c>
      <c r="B151" s="5">
        <v>148</v>
      </c>
      <c r="C151" s="9">
        <f t="shared" si="20"/>
        <v>148</v>
      </c>
      <c r="D151" s="9" t="str">
        <f t="shared" si="21"/>
        <v>KU-NR 000148</v>
      </c>
      <c r="E151" s="1" t="s">
        <v>647</v>
      </c>
      <c r="F151" s="1">
        <v>148</v>
      </c>
      <c r="G151" s="1" t="s">
        <v>648</v>
      </c>
      <c r="H151" s="1" t="s">
        <v>796</v>
      </c>
      <c r="I151" s="1" t="s">
        <v>12</v>
      </c>
      <c r="K151" s="1" t="s">
        <v>473</v>
      </c>
      <c r="L151" s="1" t="s">
        <v>926</v>
      </c>
      <c r="M151" s="1" t="s">
        <v>1070</v>
      </c>
      <c r="N151" s="1" t="s">
        <v>474</v>
      </c>
      <c r="O151" s="1">
        <v>23</v>
      </c>
      <c r="P151" s="1" t="str">
        <f t="shared" si="22"/>
        <v>Zur Emschermulde 23</v>
      </c>
      <c r="Q151" s="1">
        <v>64291</v>
      </c>
      <c r="R151" s="1" t="s">
        <v>22</v>
      </c>
      <c r="S151" s="1" t="s">
        <v>16</v>
      </c>
      <c r="T151" s="3" t="s">
        <v>475</v>
      </c>
      <c r="U151" s="6" t="str">
        <f t="shared" si="23"/>
        <v>+49 6151 778963</v>
      </c>
      <c r="V151" s="6" t="str">
        <f t="shared" si="24"/>
        <v>c.willer@emailadresse.de</v>
      </c>
      <c r="W151" s="22" t="str">
        <f t="shared" si="19"/>
        <v>mailto:c.willer@emailadresse.de</v>
      </c>
      <c r="X151" s="29">
        <f>_xlfn.ISOWEEKNUM(Tabelle2[[#This Row],[Geburtstag]])</f>
        <v>34</v>
      </c>
      <c r="Y151" s="26">
        <v>29457</v>
      </c>
      <c r="Z151" s="23">
        <f ca="1">DATEDIF(Tabelle2[[#This Row],[Geburtstag]],TODAY(),"Y")</f>
        <v>40</v>
      </c>
      <c r="AA151" s="18">
        <v>35999</v>
      </c>
      <c r="AB151" s="30">
        <f ca="1">DATEDIF(Tabelle2[[#This Row],[Einstellungsdatum]],TODAY(),"Y")</f>
        <v>22</v>
      </c>
      <c r="AC151" s="23">
        <f ca="1">IF(OR(RIGHT(Tabelle2[[#This Row],[Zugehörigkeit]],1)="0",RIGHT(Tabelle2[[#This Row],[Zugehörigkeit]],1)="5"),1,0)</f>
        <v>0</v>
      </c>
      <c r="AD151" s="13" t="s">
        <v>52</v>
      </c>
      <c r="AE151" s="13" t="str">
        <f>VLOOKUP(Tabelle2[[#This Row],[Team]],Teams[],2,FALSE)</f>
        <v>Allgemeine Verwaltung</v>
      </c>
      <c r="AF151" s="13" t="s">
        <v>1105</v>
      </c>
      <c r="AG151" s="34">
        <f>VALUE(RIGHT(Tabelle2[[#This Row],[Umfragedauer]],LEN(Tabelle2[[#This Row],[Umfragedauer]])-1))/60</f>
        <v>2.9942129629629628E-2</v>
      </c>
    </row>
    <row r="152" spans="1:33" ht="14.4" hidden="1" x14ac:dyDescent="0.3">
      <c r="A152" s="1">
        <f t="shared" si="18"/>
        <v>149</v>
      </c>
      <c r="B152" s="5">
        <v>149</v>
      </c>
      <c r="C152" s="9">
        <f t="shared" si="20"/>
        <v>149</v>
      </c>
      <c r="D152" s="9" t="str">
        <f t="shared" si="21"/>
        <v>KU-NR 000149</v>
      </c>
      <c r="E152" s="1" t="s">
        <v>647</v>
      </c>
      <c r="F152" s="1">
        <v>149</v>
      </c>
      <c r="G152" s="1" t="s">
        <v>648</v>
      </c>
      <c r="H152" s="1" t="s">
        <v>797</v>
      </c>
      <c r="I152" s="1" t="s">
        <v>19</v>
      </c>
      <c r="K152" s="1" t="s">
        <v>476</v>
      </c>
      <c r="L152" s="1" t="s">
        <v>927</v>
      </c>
      <c r="M152" s="1" t="s">
        <v>1071</v>
      </c>
      <c r="N152" s="1" t="s">
        <v>477</v>
      </c>
      <c r="O152" s="1">
        <v>29</v>
      </c>
      <c r="P152" s="1" t="str">
        <f t="shared" si="22"/>
        <v>Baumstraße 29</v>
      </c>
      <c r="Q152" s="1">
        <v>60330</v>
      </c>
      <c r="R152" s="1" t="s">
        <v>15</v>
      </c>
      <c r="S152" s="1" t="s">
        <v>16</v>
      </c>
      <c r="T152" s="3" t="s">
        <v>478</v>
      </c>
      <c r="U152" s="6" t="str">
        <f t="shared" si="23"/>
        <v>+49 69 555666</v>
      </c>
      <c r="V152" s="6" t="str">
        <f t="shared" si="24"/>
        <v>g.wolff@emailadresse.de</v>
      </c>
      <c r="W152" s="22" t="str">
        <f t="shared" si="19"/>
        <v>mailto:g.wolff@emailadresse.de</v>
      </c>
      <c r="X152" s="29">
        <f>_xlfn.ISOWEEKNUM(Tabelle2[[#This Row],[Geburtstag]])</f>
        <v>13</v>
      </c>
      <c r="Y152" s="26">
        <v>23465</v>
      </c>
      <c r="Z152" s="23">
        <f ca="1">DATEDIF(Tabelle2[[#This Row],[Geburtstag]],TODAY(),"Y")</f>
        <v>56</v>
      </c>
      <c r="AA152" s="18">
        <v>36163</v>
      </c>
      <c r="AB152" s="30">
        <f ca="1">DATEDIF(Tabelle2[[#This Row],[Einstellungsdatum]],TODAY(),"Y")</f>
        <v>21</v>
      </c>
      <c r="AC152" s="23">
        <f ca="1">IF(OR(RIGHT(Tabelle2[[#This Row],[Zugehörigkeit]],1)="0",RIGHT(Tabelle2[[#This Row],[Zugehörigkeit]],1)="5"),1,0)</f>
        <v>0</v>
      </c>
      <c r="AD152" s="13" t="s">
        <v>18</v>
      </c>
      <c r="AE152" s="13" t="str">
        <f>VLOOKUP(Tabelle2[[#This Row],[Team]],Teams[],2,FALSE)</f>
        <v>Produktion</v>
      </c>
      <c r="AF152" s="13" t="s">
        <v>1184</v>
      </c>
      <c r="AG152" s="34">
        <f>VALUE(RIGHT(Tabelle2[[#This Row],[Umfragedauer]],LEN(Tabelle2[[#This Row],[Umfragedauer]])-1))/60</f>
        <v>7.239583333333334E-2</v>
      </c>
    </row>
    <row r="153" spans="1:33" ht="14.4" hidden="1" x14ac:dyDescent="0.3">
      <c r="A153" s="1">
        <f t="shared" si="18"/>
        <v>150</v>
      </c>
      <c r="B153" s="5">
        <v>150</v>
      </c>
      <c r="C153" s="9">
        <f t="shared" si="20"/>
        <v>150</v>
      </c>
      <c r="D153" s="9" t="str">
        <f t="shared" si="21"/>
        <v>KU-NR 000150</v>
      </c>
      <c r="E153" s="1" t="s">
        <v>647</v>
      </c>
      <c r="F153" s="1">
        <v>150</v>
      </c>
      <c r="G153" s="1" t="s">
        <v>648</v>
      </c>
      <c r="H153" s="1" t="s">
        <v>798</v>
      </c>
      <c r="K153" s="1" t="s">
        <v>479</v>
      </c>
      <c r="L153" s="1" t="s">
        <v>839</v>
      </c>
      <c r="M153" s="1" t="s">
        <v>1072</v>
      </c>
      <c r="N153" s="1" t="s">
        <v>480</v>
      </c>
      <c r="O153" s="1">
        <v>9</v>
      </c>
      <c r="P153" s="1" t="str">
        <f t="shared" si="22"/>
        <v>Eupener Straße 9</v>
      </c>
      <c r="Q153" s="1">
        <v>55125</v>
      </c>
      <c r="R153" s="1" t="s">
        <v>55</v>
      </c>
      <c r="S153" s="1" t="s">
        <v>16</v>
      </c>
      <c r="T153" s="3" t="s">
        <v>481</v>
      </c>
      <c r="U153" s="6" t="str">
        <f t="shared" si="23"/>
        <v>+49 6131 735498</v>
      </c>
      <c r="V153" s="6" t="str">
        <f t="shared" si="24"/>
        <v>t.zuse@emailadresse.de</v>
      </c>
      <c r="W153" s="22" t="str">
        <f t="shared" si="19"/>
        <v>mailto:t.zuse@emailadresse.de</v>
      </c>
      <c r="X153" s="29">
        <f>_xlfn.ISOWEEKNUM(Tabelle2[[#This Row],[Geburtstag]])</f>
        <v>48</v>
      </c>
      <c r="Y153" s="26">
        <v>25531</v>
      </c>
      <c r="Z153" s="23">
        <f ca="1">DATEDIF(Tabelle2[[#This Row],[Geburtstag]],TODAY(),"Y")</f>
        <v>50</v>
      </c>
      <c r="AA153" s="18">
        <v>34142</v>
      </c>
      <c r="AB153" s="30">
        <f ca="1">DATEDIF(Tabelle2[[#This Row],[Einstellungsdatum]],TODAY(),"Y")</f>
        <v>27</v>
      </c>
      <c r="AC153" s="23">
        <f ca="1">IF(OR(RIGHT(Tabelle2[[#This Row],[Zugehörigkeit]],1)="0",RIGHT(Tabelle2[[#This Row],[Zugehörigkeit]],1)="5"),1,0)</f>
        <v>0</v>
      </c>
      <c r="AD153" s="13" t="s">
        <v>82</v>
      </c>
      <c r="AE153" s="13" t="str">
        <f>VLOOKUP(Tabelle2[[#This Row],[Team]],Teams[],2,FALSE)</f>
        <v>Konstruktion/Design</v>
      </c>
      <c r="AF153" s="13" t="s">
        <v>1134</v>
      </c>
      <c r="AG153" s="34">
        <f>VALUE(RIGHT(Tabelle2[[#This Row],[Umfragedauer]],LEN(Tabelle2[[#This Row],[Umfragedauer]])-1))/60</f>
        <v>1.9791666666666666E-2</v>
      </c>
    </row>
    <row r="154" spans="1:33" ht="14.4" x14ac:dyDescent="0.3">
      <c r="A154" s="35" t="s">
        <v>1195</v>
      </c>
      <c r="B154" s="35"/>
      <c r="C154" s="9"/>
      <c r="D154" s="9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>
        <f>SUBTOTAL(103,Tabelle2[Email bereinigt])</f>
        <v>26</v>
      </c>
      <c r="X154" s="36"/>
      <c r="Y154" s="36"/>
      <c r="Z154" s="36"/>
      <c r="AA154" s="36"/>
      <c r="AB154" s="36"/>
      <c r="AC154" s="36"/>
      <c r="AD154" s="35"/>
      <c r="AE154" s="35"/>
      <c r="AF154" s="35"/>
      <c r="AG154" s="37">
        <f>SUBTOTAL(109,Tabelle2[Dauer])</f>
        <v>1.1886805555555555</v>
      </c>
    </row>
  </sheetData>
  <mergeCells count="1">
    <mergeCell ref="B1:W1"/>
  </mergeCells>
  <conditionalFormatting sqref="AB4:AB153">
    <cfRule type="cellIs" dxfId="38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27365D9-7274-4D67-AC36-1043375BA74F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AC4:AC153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A6ED-8DAD-49EF-90A0-B2BEF816A583}">
  <dimension ref="A3:C153"/>
  <sheetViews>
    <sheetView workbookViewId="0">
      <selection activeCell="C4" sqref="C4"/>
    </sheetView>
  </sheetViews>
  <sheetFormatPr baseColWidth="10" defaultRowHeight="14.4" x14ac:dyDescent="0.3"/>
  <cols>
    <col min="1" max="1" width="12.88671875" bestFit="1" customWidth="1"/>
    <col min="2" max="2" width="24.21875" bestFit="1" customWidth="1"/>
    <col min="3" max="3" width="19.77734375" bestFit="1" customWidth="1"/>
  </cols>
  <sheetData>
    <row r="3" spans="1:3" x14ac:dyDescent="0.3">
      <c r="A3" t="s">
        <v>1196</v>
      </c>
      <c r="B3" t="s">
        <v>4</v>
      </c>
      <c r="C3" t="s">
        <v>633</v>
      </c>
    </row>
    <row r="4" spans="1:3" x14ac:dyDescent="0.3">
      <c r="A4" s="38" cm="1">
        <f t="array" ref="A4:A153">Tabelle2[Lfd. Nr. formatiert]</f>
        <v>1</v>
      </c>
      <c r="B4" t="str" cm="1">
        <f t="array" ref="B4:B153">Tabelle2[Name]</f>
        <v>Althoff, Wilhelm</v>
      </c>
      <c r="C4" t="str" cm="1">
        <f t="array" ref="C4:C153">Tabelle2[Team]</f>
        <v>Fertigung C</v>
      </c>
    </row>
    <row r="5" spans="1:3" x14ac:dyDescent="0.3">
      <c r="A5" s="38">
        <v>2</v>
      </c>
      <c r="B5" t="str">
        <v>Apfelbaum, Claudia</v>
      </c>
      <c r="C5" t="str">
        <v>Marketing</v>
      </c>
    </row>
    <row r="6" spans="1:3" x14ac:dyDescent="0.3">
      <c r="A6" s="38">
        <v>3</v>
      </c>
      <c r="B6" t="str">
        <v>Auberger, Adalbert</v>
      </c>
      <c r="C6" t="str">
        <v>Fertigung B</v>
      </c>
    </row>
    <row r="7" spans="1:3" x14ac:dyDescent="0.3">
      <c r="A7" s="38">
        <v>4</v>
      </c>
      <c r="B7" t="str">
        <v>Bauer, Gustav</v>
      </c>
      <c r="C7" t="str">
        <v>Fertigung C</v>
      </c>
    </row>
    <row r="8" spans="1:3" x14ac:dyDescent="0.3">
      <c r="A8" s="38">
        <v>5</v>
      </c>
      <c r="B8" t="str">
        <v>Baumann, Hugo</v>
      </c>
      <c r="C8" t="str">
        <v>Fertigung C</v>
      </c>
    </row>
    <row r="9" spans="1:3" x14ac:dyDescent="0.3">
      <c r="A9" s="38">
        <v>6</v>
      </c>
      <c r="B9" t="str">
        <v>Bäumer, Paul</v>
      </c>
      <c r="C9" t="str">
        <v>Fertigung A</v>
      </c>
    </row>
    <row r="10" spans="1:3" x14ac:dyDescent="0.3">
      <c r="A10" s="38">
        <v>7</v>
      </c>
      <c r="B10" t="str">
        <v>Bayerle, Uschi</v>
      </c>
      <c r="C10" t="str">
        <v>Auftragsbearbeitung</v>
      </c>
    </row>
    <row r="11" spans="1:3" x14ac:dyDescent="0.3">
      <c r="A11" s="38">
        <v>8</v>
      </c>
      <c r="B11" t="str">
        <v>Bender, Bernd</v>
      </c>
      <c r="C11" t="str">
        <v>Fertigung B</v>
      </c>
    </row>
    <row r="12" spans="1:3" x14ac:dyDescent="0.3">
      <c r="A12" s="38">
        <v>9</v>
      </c>
      <c r="B12" t="str">
        <v>Berger, Sonja</v>
      </c>
      <c r="C12" t="str">
        <v>Marketing</v>
      </c>
    </row>
    <row r="13" spans="1:3" x14ac:dyDescent="0.3">
      <c r="A13" s="38">
        <v>10</v>
      </c>
      <c r="B13" t="str">
        <v>Bergstein, Roland</v>
      </c>
      <c r="C13" t="str">
        <v>Fertigung B</v>
      </c>
    </row>
    <row r="14" spans="1:3" x14ac:dyDescent="0.3">
      <c r="A14" s="38">
        <v>11</v>
      </c>
      <c r="B14" t="str">
        <v>Beyersdörfer, Ute</v>
      </c>
      <c r="C14" t="str">
        <v>Finanzbuchhaltung</v>
      </c>
    </row>
    <row r="15" spans="1:3" x14ac:dyDescent="0.3">
      <c r="A15" s="38">
        <v>12</v>
      </c>
      <c r="B15" t="str">
        <v>Bläuel, Stefan</v>
      </c>
      <c r="C15" t="str">
        <v>Auftragsbearbeitung</v>
      </c>
    </row>
    <row r="16" spans="1:3" x14ac:dyDescent="0.3">
      <c r="A16" s="38">
        <v>13</v>
      </c>
      <c r="B16" t="str">
        <v>Blücher, Barbara</v>
      </c>
      <c r="C16" t="str">
        <v>Fertigung A</v>
      </c>
    </row>
    <row r="17" spans="1:3" x14ac:dyDescent="0.3">
      <c r="A17" s="38">
        <v>14</v>
      </c>
      <c r="B17" t="str">
        <v>Braun, Bettina</v>
      </c>
      <c r="C17" t="str">
        <v>Fertigung B</v>
      </c>
    </row>
    <row r="18" spans="1:3" x14ac:dyDescent="0.3">
      <c r="A18" s="38">
        <v>15</v>
      </c>
      <c r="B18" t="str">
        <v>Claßmann, Andrea</v>
      </c>
      <c r="C18" t="str">
        <v>Lager/Versand</v>
      </c>
    </row>
    <row r="19" spans="1:3" x14ac:dyDescent="0.3">
      <c r="A19" s="38">
        <v>16</v>
      </c>
      <c r="B19" t="str">
        <v>Conolly, Sean</v>
      </c>
      <c r="C19" t="str">
        <v>Fertigung B</v>
      </c>
    </row>
    <row r="20" spans="1:3" x14ac:dyDescent="0.3">
      <c r="A20" s="38">
        <v>17</v>
      </c>
      <c r="B20" t="str">
        <v>Dorff, Norbert</v>
      </c>
      <c r="C20" t="str">
        <v>Fertigung A</v>
      </c>
    </row>
    <row r="21" spans="1:3" x14ac:dyDescent="0.3">
      <c r="A21" s="38">
        <v>18</v>
      </c>
      <c r="B21" t="str">
        <v>Döring, Laura</v>
      </c>
      <c r="C21" t="str">
        <v>Lager/Versand</v>
      </c>
    </row>
    <row r="22" spans="1:3" x14ac:dyDescent="0.3">
      <c r="A22" s="38">
        <v>19</v>
      </c>
      <c r="B22" t="str">
        <v>Dröger, Otto</v>
      </c>
      <c r="C22" t="str">
        <v>Forschung/Entwicklung</v>
      </c>
    </row>
    <row r="23" spans="1:3" x14ac:dyDescent="0.3">
      <c r="A23" s="38">
        <v>20</v>
      </c>
      <c r="B23" t="str">
        <v>Eberspächer, Gerlinde</v>
      </c>
      <c r="C23" t="str">
        <v>Qualitätssicherung</v>
      </c>
    </row>
    <row r="24" spans="1:3" x14ac:dyDescent="0.3">
      <c r="A24" s="38">
        <v>21</v>
      </c>
      <c r="B24" t="str">
        <v>Ebert, Fritz</v>
      </c>
      <c r="C24" t="str">
        <v>Fertigung B</v>
      </c>
    </row>
    <row r="25" spans="1:3" x14ac:dyDescent="0.3">
      <c r="A25" s="38">
        <v>22</v>
      </c>
      <c r="B25" t="str">
        <v>Eichenau, Maria</v>
      </c>
      <c r="C25" t="str">
        <v>Geschäftsleitung</v>
      </c>
    </row>
    <row r="26" spans="1:3" x14ac:dyDescent="0.3">
      <c r="A26" s="38">
        <v>23</v>
      </c>
      <c r="B26" t="str">
        <v>Eichendorff, Michael</v>
      </c>
      <c r="C26" t="str">
        <v>Technische Leitung</v>
      </c>
    </row>
    <row r="27" spans="1:3" x14ac:dyDescent="0.3">
      <c r="A27" s="38">
        <v>24</v>
      </c>
      <c r="B27" t="str">
        <v>Eichenhoff, Tanja</v>
      </c>
      <c r="C27" t="str">
        <v>Kaufmännische Leitung</v>
      </c>
    </row>
    <row r="28" spans="1:3" x14ac:dyDescent="0.3">
      <c r="A28" s="38">
        <v>25</v>
      </c>
      <c r="B28" t="str">
        <v>Elser, Hermann</v>
      </c>
      <c r="C28" t="str">
        <v>Montage/Service</v>
      </c>
    </row>
    <row r="29" spans="1:3" x14ac:dyDescent="0.3">
      <c r="A29" s="38">
        <v>26</v>
      </c>
      <c r="B29" t="str">
        <v>Eppel, Andreas</v>
      </c>
      <c r="C29" t="str">
        <v>Lager/Versand</v>
      </c>
    </row>
    <row r="30" spans="1:3" x14ac:dyDescent="0.3">
      <c r="A30" s="38">
        <v>27</v>
      </c>
      <c r="B30" t="str">
        <v>Färber, Ragnhild</v>
      </c>
      <c r="C30" t="str">
        <v>Fertigung B</v>
      </c>
    </row>
    <row r="31" spans="1:3" x14ac:dyDescent="0.3">
      <c r="A31" s="38">
        <v>28</v>
      </c>
      <c r="B31" t="str">
        <v>Faust, Gertrud</v>
      </c>
      <c r="C31" t="str">
        <v>Fertigung A</v>
      </c>
    </row>
    <row r="32" spans="1:3" x14ac:dyDescent="0.3">
      <c r="A32" s="38">
        <v>29</v>
      </c>
      <c r="B32" t="str">
        <v>Feldbein, Sandra</v>
      </c>
      <c r="C32" t="str">
        <v>Fertigung B</v>
      </c>
    </row>
    <row r="33" spans="1:3" x14ac:dyDescent="0.3">
      <c r="A33" s="38">
        <v>30</v>
      </c>
      <c r="B33" t="str">
        <v>Fellner, Jule</v>
      </c>
      <c r="C33" t="str">
        <v>Controlling</v>
      </c>
    </row>
    <row r="34" spans="1:3" x14ac:dyDescent="0.3">
      <c r="A34" s="38">
        <v>31</v>
      </c>
      <c r="B34" t="str">
        <v>Fichtenberger, Jürgen</v>
      </c>
      <c r="C34" t="str">
        <v>Finanzbuchhaltung</v>
      </c>
    </row>
    <row r="35" spans="1:3" x14ac:dyDescent="0.3">
      <c r="A35" s="38">
        <v>32</v>
      </c>
      <c r="B35" t="str">
        <v>Fissler, Max</v>
      </c>
      <c r="C35" t="str">
        <v>Fertigung B</v>
      </c>
    </row>
    <row r="36" spans="1:3" x14ac:dyDescent="0.3">
      <c r="A36" s="38">
        <v>33</v>
      </c>
      <c r="B36" t="str">
        <v>Fochter, Eduard</v>
      </c>
      <c r="C36" t="str">
        <v>Einkauf</v>
      </c>
    </row>
    <row r="37" spans="1:3" x14ac:dyDescent="0.3">
      <c r="A37" s="38">
        <v>34</v>
      </c>
      <c r="B37" t="str">
        <v>Frank, Lutz</v>
      </c>
      <c r="C37" t="str">
        <v>Technische Leitung</v>
      </c>
    </row>
    <row r="38" spans="1:3" x14ac:dyDescent="0.3">
      <c r="A38" s="38">
        <v>35</v>
      </c>
      <c r="B38" t="str">
        <v>Friedrichs, Friedolin</v>
      </c>
      <c r="C38" t="str">
        <v>Fertigung C</v>
      </c>
    </row>
    <row r="39" spans="1:3" x14ac:dyDescent="0.3">
      <c r="A39" s="38">
        <v>36</v>
      </c>
      <c r="B39" t="str">
        <v>Fuchs, Peter</v>
      </c>
      <c r="C39" t="str">
        <v>Marketing</v>
      </c>
    </row>
    <row r="40" spans="1:3" x14ac:dyDescent="0.3">
      <c r="A40" s="38">
        <v>37</v>
      </c>
      <c r="B40" t="str">
        <v>Glahn, Stefanie</v>
      </c>
      <c r="C40" t="str">
        <v>Fertigung C</v>
      </c>
    </row>
    <row r="41" spans="1:3" x14ac:dyDescent="0.3">
      <c r="A41" s="38">
        <v>38</v>
      </c>
      <c r="B41" t="str">
        <v>Grabowski, Christiane</v>
      </c>
      <c r="C41" t="str">
        <v>Fertigung C</v>
      </c>
    </row>
    <row r="42" spans="1:3" x14ac:dyDescent="0.3">
      <c r="A42" s="38">
        <v>39</v>
      </c>
      <c r="B42" t="str">
        <v>Graf, Thomas</v>
      </c>
      <c r="C42" t="str">
        <v>Auftragsbearbeitung</v>
      </c>
    </row>
    <row r="43" spans="1:3" x14ac:dyDescent="0.3">
      <c r="A43" s="38">
        <v>40</v>
      </c>
      <c r="B43" t="str">
        <v>Grüner, Doris</v>
      </c>
      <c r="C43" t="str">
        <v>Finanzbuchhaltung</v>
      </c>
    </row>
    <row r="44" spans="1:3" x14ac:dyDescent="0.3">
      <c r="A44" s="38">
        <v>41</v>
      </c>
      <c r="B44" t="str">
        <v>Grüner, Klaus</v>
      </c>
      <c r="C44" t="str">
        <v>Montage/Service</v>
      </c>
    </row>
    <row r="45" spans="1:3" x14ac:dyDescent="0.3">
      <c r="A45" s="38">
        <v>42</v>
      </c>
      <c r="B45" t="str">
        <v>Guth, Stephan</v>
      </c>
      <c r="C45" t="str">
        <v>Lager/Versand</v>
      </c>
    </row>
    <row r="46" spans="1:3" x14ac:dyDescent="0.3">
      <c r="A46" s="38">
        <v>43</v>
      </c>
      <c r="B46" t="str">
        <v>Haase, Benedikt</v>
      </c>
      <c r="C46" t="str">
        <v>Forschung/Entwicklung</v>
      </c>
    </row>
    <row r="47" spans="1:3" x14ac:dyDescent="0.3">
      <c r="A47" s="38">
        <v>44</v>
      </c>
      <c r="B47" t="str">
        <v>Hallenbacher, Irmgart</v>
      </c>
      <c r="C47" t="str">
        <v>Fertigung A</v>
      </c>
    </row>
    <row r="48" spans="1:3" x14ac:dyDescent="0.3">
      <c r="A48" s="38">
        <v>45</v>
      </c>
      <c r="B48" t="str">
        <v>Haller, Anja</v>
      </c>
      <c r="C48" t="str">
        <v>Fertigung B</v>
      </c>
    </row>
    <row r="49" spans="1:3" x14ac:dyDescent="0.3">
      <c r="A49" s="38">
        <v>46</v>
      </c>
      <c r="B49" t="str">
        <v>Hamburg, Herta</v>
      </c>
      <c r="C49" t="str">
        <v>Fertigung A</v>
      </c>
    </row>
    <row r="50" spans="1:3" x14ac:dyDescent="0.3">
      <c r="A50" s="38">
        <v>47</v>
      </c>
      <c r="B50" t="str">
        <v>Hauenstein, Lutz</v>
      </c>
      <c r="C50" t="str">
        <v>Forschung/Entwicklung</v>
      </c>
    </row>
    <row r="51" spans="1:3" x14ac:dyDescent="0.3">
      <c r="A51" s="38">
        <v>48</v>
      </c>
      <c r="B51" t="str">
        <v>Haußmann, Stefan</v>
      </c>
      <c r="C51" t="str">
        <v>Fertigung B</v>
      </c>
    </row>
    <row r="52" spans="1:3" x14ac:dyDescent="0.3">
      <c r="A52" s="38">
        <v>49</v>
      </c>
      <c r="B52" t="str">
        <v>Helmer, Hubert</v>
      </c>
      <c r="C52" t="str">
        <v>Auftragsbearbeitung</v>
      </c>
    </row>
    <row r="53" spans="1:3" x14ac:dyDescent="0.3">
      <c r="A53" s="38">
        <v>50</v>
      </c>
      <c r="B53" t="str">
        <v>Hesse, Anton</v>
      </c>
      <c r="C53" t="str">
        <v>Fertigung C</v>
      </c>
    </row>
    <row r="54" spans="1:3" x14ac:dyDescent="0.3">
      <c r="A54" s="38">
        <v>51</v>
      </c>
      <c r="B54" t="str">
        <v>Heßling, Dietrich</v>
      </c>
      <c r="C54" t="str">
        <v>Forschung/Entwicklung</v>
      </c>
    </row>
    <row r="55" spans="1:3" x14ac:dyDescent="0.3">
      <c r="A55" s="38">
        <v>52</v>
      </c>
      <c r="B55" t="str">
        <v>Heyerdal, Kirstin</v>
      </c>
      <c r="C55" t="str">
        <v>Fertigung C</v>
      </c>
    </row>
    <row r="56" spans="1:3" x14ac:dyDescent="0.3">
      <c r="A56" s="38">
        <v>53</v>
      </c>
      <c r="B56" t="str">
        <v>Himmelstoß, Tanja</v>
      </c>
      <c r="C56" t="str">
        <v>Fertigung A</v>
      </c>
    </row>
    <row r="57" spans="1:3" x14ac:dyDescent="0.3">
      <c r="A57" s="38">
        <v>54</v>
      </c>
      <c r="B57" t="str">
        <v>Höllerer, Jenny</v>
      </c>
      <c r="C57" t="str">
        <v>Fertigung A</v>
      </c>
    </row>
    <row r="58" spans="1:3" x14ac:dyDescent="0.3">
      <c r="A58" s="38">
        <v>55</v>
      </c>
      <c r="B58" t="str">
        <v>Holt, Hans</v>
      </c>
      <c r="C58" t="str">
        <v>Fertigung A</v>
      </c>
    </row>
    <row r="59" spans="1:3" x14ac:dyDescent="0.3">
      <c r="A59" s="38">
        <v>56</v>
      </c>
      <c r="B59" t="str">
        <v>Holzhäußer, Björn</v>
      </c>
      <c r="C59" t="str">
        <v>Auftragsbearbeitung</v>
      </c>
    </row>
    <row r="60" spans="1:3" x14ac:dyDescent="0.3">
      <c r="A60" s="38">
        <v>57</v>
      </c>
      <c r="B60" t="str">
        <v>Hoppenstedt, Frank</v>
      </c>
      <c r="C60" t="str">
        <v>Fertigung B</v>
      </c>
    </row>
    <row r="61" spans="1:3" x14ac:dyDescent="0.3">
      <c r="A61" s="38">
        <v>58</v>
      </c>
      <c r="B61" t="str">
        <v>Huber, Eva-Maria</v>
      </c>
      <c r="C61" t="str">
        <v>Fertigung B</v>
      </c>
    </row>
    <row r="62" spans="1:3" x14ac:dyDescent="0.3">
      <c r="A62" s="38">
        <v>59</v>
      </c>
      <c r="B62" t="str">
        <v>Hummel, Hildegard</v>
      </c>
      <c r="C62" t="str">
        <v>Fertigung C</v>
      </c>
    </row>
    <row r="63" spans="1:3" x14ac:dyDescent="0.3">
      <c r="A63" s="38">
        <v>60</v>
      </c>
      <c r="B63" t="str">
        <v>Hundinger, Ilse</v>
      </c>
      <c r="C63" t="str">
        <v>Marketing</v>
      </c>
    </row>
    <row r="64" spans="1:3" x14ac:dyDescent="0.3">
      <c r="A64" s="38">
        <v>61</v>
      </c>
      <c r="B64" t="str">
        <v>Hussel, Günther</v>
      </c>
      <c r="C64" t="str">
        <v>Forschung/Entwicklung</v>
      </c>
    </row>
    <row r="65" spans="1:3" x14ac:dyDescent="0.3">
      <c r="A65" s="38">
        <v>62</v>
      </c>
      <c r="B65" t="str">
        <v>Immendorf, Pauline</v>
      </c>
      <c r="C65" t="str">
        <v>Forschung/Entwicklung</v>
      </c>
    </row>
    <row r="66" spans="1:3" x14ac:dyDescent="0.3">
      <c r="A66" s="38">
        <v>63</v>
      </c>
      <c r="B66" t="str">
        <v>Jauch, Maximilian</v>
      </c>
      <c r="C66" t="str">
        <v>Fertigung B</v>
      </c>
    </row>
    <row r="67" spans="1:3" x14ac:dyDescent="0.3">
      <c r="A67" s="38">
        <v>64</v>
      </c>
      <c r="B67" t="str">
        <v>Jung, Bertha</v>
      </c>
      <c r="C67" t="str">
        <v>Montage/Service</v>
      </c>
    </row>
    <row r="68" spans="1:3" x14ac:dyDescent="0.3">
      <c r="A68" s="38">
        <v>65</v>
      </c>
      <c r="B68" t="str">
        <v>Jungmann, Gregor</v>
      </c>
      <c r="C68" t="str">
        <v>Fertigung A</v>
      </c>
    </row>
    <row r="69" spans="1:3" x14ac:dyDescent="0.3">
      <c r="A69" s="38">
        <v>66</v>
      </c>
      <c r="B69" t="str">
        <v>Kadschinsky, Samuel</v>
      </c>
      <c r="C69" t="str">
        <v>Fertigung A</v>
      </c>
    </row>
    <row r="70" spans="1:3" x14ac:dyDescent="0.3">
      <c r="A70" s="38">
        <v>67</v>
      </c>
      <c r="B70" t="str">
        <v>Keller, Urs</v>
      </c>
      <c r="C70" t="str">
        <v>Fertigung A</v>
      </c>
    </row>
    <row r="71" spans="1:3" x14ac:dyDescent="0.3">
      <c r="A71" s="38">
        <v>68</v>
      </c>
      <c r="B71" t="str">
        <v>Kirsch, Karin</v>
      </c>
      <c r="C71" t="str">
        <v>Fertigung A</v>
      </c>
    </row>
    <row r="72" spans="1:3" x14ac:dyDescent="0.3">
      <c r="A72" s="38">
        <v>69</v>
      </c>
      <c r="B72" t="str">
        <v>Klapp, Frank</v>
      </c>
      <c r="C72" t="str">
        <v>Fertigung B</v>
      </c>
    </row>
    <row r="73" spans="1:3" x14ac:dyDescent="0.3">
      <c r="A73" s="38">
        <v>70</v>
      </c>
      <c r="B73" t="str">
        <v>Klotz, Siglinde</v>
      </c>
      <c r="C73" t="str">
        <v>Lager/Versand</v>
      </c>
    </row>
    <row r="74" spans="1:3" x14ac:dyDescent="0.3">
      <c r="A74" s="38">
        <v>71</v>
      </c>
      <c r="B74" t="str">
        <v>Klumpp, Nicole</v>
      </c>
      <c r="C74" t="str">
        <v>Arbeitsvorbereitung</v>
      </c>
    </row>
    <row r="75" spans="1:3" x14ac:dyDescent="0.3">
      <c r="A75" s="38">
        <v>72</v>
      </c>
      <c r="B75" t="str">
        <v>Kohl, Hilmar</v>
      </c>
      <c r="C75" t="str">
        <v>Fertigung A</v>
      </c>
    </row>
    <row r="76" spans="1:3" x14ac:dyDescent="0.3">
      <c r="A76" s="38">
        <v>73</v>
      </c>
      <c r="B76" t="str">
        <v>Kreutzer, Stephanie</v>
      </c>
      <c r="C76" t="str">
        <v>Lager/Versand</v>
      </c>
    </row>
    <row r="77" spans="1:3" x14ac:dyDescent="0.3">
      <c r="A77" s="38">
        <v>74</v>
      </c>
      <c r="B77" t="str">
        <v>Kron-Küppers, Tina</v>
      </c>
      <c r="C77" t="str">
        <v>Fertigung B</v>
      </c>
    </row>
    <row r="78" spans="1:3" x14ac:dyDescent="0.3">
      <c r="A78" s="38">
        <v>75</v>
      </c>
      <c r="B78" t="str">
        <v>Lampe, Karla</v>
      </c>
      <c r="C78" t="str">
        <v>Fertigung A</v>
      </c>
    </row>
    <row r="79" spans="1:3" x14ac:dyDescent="0.3">
      <c r="A79" s="38">
        <v>76</v>
      </c>
      <c r="B79" t="str">
        <v>Landmann, Jürgen</v>
      </c>
      <c r="C79" t="str">
        <v>Kaufmännische Leitung</v>
      </c>
    </row>
    <row r="80" spans="1:3" x14ac:dyDescent="0.3">
      <c r="A80" s="38">
        <v>77</v>
      </c>
      <c r="B80" t="str">
        <v>Langer, Karl</v>
      </c>
      <c r="C80" t="str">
        <v>Fertigung A</v>
      </c>
    </row>
    <row r="81" spans="1:3" x14ac:dyDescent="0.3">
      <c r="A81" s="38">
        <v>78</v>
      </c>
      <c r="B81" t="str">
        <v>Laubenstein, Sascha</v>
      </c>
      <c r="C81" t="str">
        <v>Finanzbuchhaltung</v>
      </c>
    </row>
    <row r="82" spans="1:3" x14ac:dyDescent="0.3">
      <c r="A82" s="38">
        <v>79</v>
      </c>
      <c r="B82" t="str">
        <v>Lauer, Walther</v>
      </c>
      <c r="C82" t="str">
        <v>Forschung/Entwicklung</v>
      </c>
    </row>
    <row r="83" spans="1:3" x14ac:dyDescent="0.3">
      <c r="A83" s="38">
        <v>80</v>
      </c>
      <c r="B83" t="str">
        <v>Loster-Schneider, Elfriede</v>
      </c>
      <c r="C83" t="str">
        <v>Montage/Service</v>
      </c>
    </row>
    <row r="84" spans="1:3" x14ac:dyDescent="0.3">
      <c r="A84" s="38">
        <v>81</v>
      </c>
      <c r="B84" t="str">
        <v>Luchs, Nelly</v>
      </c>
      <c r="C84" t="str">
        <v>Arbeitsvorbereitung</v>
      </c>
    </row>
    <row r="85" spans="1:3" x14ac:dyDescent="0.3">
      <c r="A85" s="38">
        <v>82</v>
      </c>
      <c r="B85" t="str">
        <v>Lüdenscheid, Annabell</v>
      </c>
      <c r="C85" t="str">
        <v>Fertigung B</v>
      </c>
    </row>
    <row r="86" spans="1:3" x14ac:dyDescent="0.3">
      <c r="A86" s="38">
        <v>83</v>
      </c>
      <c r="B86" t="str">
        <v>Lüdtke, Alfred</v>
      </c>
      <c r="C86" t="str">
        <v>Fertigung B</v>
      </c>
    </row>
    <row r="87" spans="1:3" x14ac:dyDescent="0.3">
      <c r="A87" s="38">
        <v>84</v>
      </c>
      <c r="B87" t="str">
        <v>Lutz, Anette</v>
      </c>
      <c r="C87" t="str">
        <v>Fertigung B</v>
      </c>
    </row>
    <row r="88" spans="1:3" x14ac:dyDescent="0.3">
      <c r="A88" s="38">
        <v>85</v>
      </c>
      <c r="B88" t="str">
        <v>Luxemburg, Johann</v>
      </c>
      <c r="C88" t="str">
        <v>Fertigung B</v>
      </c>
    </row>
    <row r="89" spans="1:3" x14ac:dyDescent="0.3">
      <c r="A89" s="38">
        <v>86</v>
      </c>
      <c r="B89" t="str">
        <v>Mahn, Detlev</v>
      </c>
      <c r="C89" t="str">
        <v>Fertigung B</v>
      </c>
    </row>
    <row r="90" spans="1:3" x14ac:dyDescent="0.3">
      <c r="A90" s="38">
        <v>87</v>
      </c>
      <c r="B90" t="str">
        <v>Mann, Hans-Peter</v>
      </c>
      <c r="C90" t="str">
        <v>Qualitätssicherung</v>
      </c>
    </row>
    <row r="91" spans="1:3" x14ac:dyDescent="0.3">
      <c r="A91" s="38">
        <v>88</v>
      </c>
      <c r="B91" t="str">
        <v>Manz, Friedolin</v>
      </c>
      <c r="C91" t="str">
        <v>Forschung/Entwicklung</v>
      </c>
    </row>
    <row r="92" spans="1:3" x14ac:dyDescent="0.3">
      <c r="A92" s="38">
        <v>89</v>
      </c>
      <c r="B92" t="str">
        <v>Marcks, Katharina</v>
      </c>
      <c r="C92" t="str">
        <v>Fertigung A</v>
      </c>
    </row>
    <row r="93" spans="1:3" x14ac:dyDescent="0.3">
      <c r="A93" s="38">
        <v>90</v>
      </c>
      <c r="B93" t="str">
        <v>Martin, Karl</v>
      </c>
      <c r="C93" t="str">
        <v>Fertigung C</v>
      </c>
    </row>
    <row r="94" spans="1:3" x14ac:dyDescent="0.3">
      <c r="A94" s="38">
        <v>91</v>
      </c>
      <c r="B94" t="str">
        <v>Maurer, Rainer</v>
      </c>
      <c r="C94" t="str">
        <v>Fertigung A</v>
      </c>
    </row>
    <row r="95" spans="1:3" x14ac:dyDescent="0.3">
      <c r="A95" s="38">
        <v>92</v>
      </c>
      <c r="B95" t="str">
        <v>Meisner, Lisa</v>
      </c>
      <c r="C95" t="str">
        <v>Fertigung B</v>
      </c>
    </row>
    <row r="96" spans="1:3" x14ac:dyDescent="0.3">
      <c r="A96" s="38">
        <v>93</v>
      </c>
      <c r="B96" t="str">
        <v>Meyer, Sabine</v>
      </c>
      <c r="C96" t="str">
        <v>Auftragsbearbeitung</v>
      </c>
    </row>
    <row r="97" spans="1:3" x14ac:dyDescent="0.3">
      <c r="A97" s="38">
        <v>94</v>
      </c>
      <c r="B97" t="str">
        <v>Mohrmeier, Kurt</v>
      </c>
      <c r="C97" t="str">
        <v>Fertigung A</v>
      </c>
    </row>
    <row r="98" spans="1:3" x14ac:dyDescent="0.3">
      <c r="A98" s="38">
        <v>95</v>
      </c>
      <c r="B98" t="str">
        <v>Möller-Hollgarten, Ursula</v>
      </c>
      <c r="C98" t="str">
        <v>Auftragsbearbeitung</v>
      </c>
    </row>
    <row r="99" spans="1:3" x14ac:dyDescent="0.3">
      <c r="A99" s="38">
        <v>96</v>
      </c>
      <c r="B99" t="str">
        <v>Mühlmann, Peter</v>
      </c>
      <c r="C99" t="str">
        <v>Auftragsbearbeitung</v>
      </c>
    </row>
    <row r="100" spans="1:3" x14ac:dyDescent="0.3">
      <c r="A100" s="38">
        <v>97</v>
      </c>
      <c r="B100" t="str">
        <v>Müller, Melanie</v>
      </c>
      <c r="C100" t="str">
        <v>Lager/Versand</v>
      </c>
    </row>
    <row r="101" spans="1:3" x14ac:dyDescent="0.3">
      <c r="A101" s="38">
        <v>98</v>
      </c>
      <c r="B101" t="str">
        <v>Murnau, Anna</v>
      </c>
      <c r="C101" t="str">
        <v>Einkauf</v>
      </c>
    </row>
    <row r="102" spans="1:3" x14ac:dyDescent="0.3">
      <c r="A102" s="38">
        <v>99</v>
      </c>
      <c r="B102" t="str">
        <v>Nöller, Erwin</v>
      </c>
      <c r="C102" t="str">
        <v>Fertigung C</v>
      </c>
    </row>
    <row r="103" spans="1:3" x14ac:dyDescent="0.3">
      <c r="A103" s="38">
        <v>100</v>
      </c>
      <c r="B103" t="str">
        <v>Obermayer, Hugo</v>
      </c>
      <c r="C103" t="str">
        <v>Forschung/Entwicklung</v>
      </c>
    </row>
    <row r="104" spans="1:3" x14ac:dyDescent="0.3">
      <c r="A104" s="38">
        <v>101</v>
      </c>
      <c r="B104" t="str">
        <v>Obermayer, Manfred</v>
      </c>
      <c r="C104" t="str">
        <v>Lager/Versand</v>
      </c>
    </row>
    <row r="105" spans="1:3" x14ac:dyDescent="0.3">
      <c r="A105" s="38">
        <v>102</v>
      </c>
      <c r="B105" t="str">
        <v>Obermeier, Kerstin</v>
      </c>
      <c r="C105" t="str">
        <v>Lager/Versand</v>
      </c>
    </row>
    <row r="106" spans="1:3" x14ac:dyDescent="0.3">
      <c r="A106" s="38">
        <v>103</v>
      </c>
      <c r="B106" t="str">
        <v>Osterfelder, Burkhard</v>
      </c>
      <c r="C106" t="str">
        <v>Fertigung C</v>
      </c>
    </row>
    <row r="107" spans="1:3" x14ac:dyDescent="0.3">
      <c r="A107" s="38">
        <v>104</v>
      </c>
      <c r="B107" t="str">
        <v>Otterstädter, Charlotte</v>
      </c>
      <c r="C107" t="str">
        <v>Fertigung A</v>
      </c>
    </row>
    <row r="108" spans="1:3" x14ac:dyDescent="0.3">
      <c r="A108" s="38">
        <v>105</v>
      </c>
      <c r="B108" t="str">
        <v>Özmir, Mustafa</v>
      </c>
      <c r="C108" t="str">
        <v>Fertigung A</v>
      </c>
    </row>
    <row r="109" spans="1:3" x14ac:dyDescent="0.3">
      <c r="A109" s="38">
        <v>106</v>
      </c>
      <c r="B109" t="str">
        <v>Pfitzer, Katja</v>
      </c>
      <c r="C109" t="str">
        <v>Montage/Service</v>
      </c>
    </row>
    <row r="110" spans="1:3" x14ac:dyDescent="0.3">
      <c r="A110" s="38">
        <v>107</v>
      </c>
      <c r="B110" t="str">
        <v>Posch, Zacharias</v>
      </c>
      <c r="C110" t="str">
        <v>Auftragsbearbeitung</v>
      </c>
    </row>
    <row r="111" spans="1:3" x14ac:dyDescent="0.3">
      <c r="A111" s="38">
        <v>108</v>
      </c>
      <c r="B111" t="str">
        <v>Rathenau, Walter</v>
      </c>
      <c r="C111" t="str">
        <v>Forschung/Entwicklung</v>
      </c>
    </row>
    <row r="112" spans="1:3" x14ac:dyDescent="0.3">
      <c r="A112" s="38">
        <v>109</v>
      </c>
      <c r="B112" t="str">
        <v>Reincke, Hiltrud</v>
      </c>
      <c r="C112" t="str">
        <v>Fertigung B</v>
      </c>
    </row>
    <row r="113" spans="1:3" x14ac:dyDescent="0.3">
      <c r="A113" s="38">
        <v>110</v>
      </c>
      <c r="B113" t="str">
        <v>Reuter, Siegfried</v>
      </c>
      <c r="C113" t="str">
        <v>Fertigung B</v>
      </c>
    </row>
    <row r="114" spans="1:3" x14ac:dyDescent="0.3">
      <c r="A114" s="38">
        <v>111</v>
      </c>
      <c r="B114" t="str">
        <v>Rosenthal, Herbert</v>
      </c>
      <c r="C114" t="str">
        <v>Fertigung A</v>
      </c>
    </row>
    <row r="115" spans="1:3" x14ac:dyDescent="0.3">
      <c r="A115" s="38">
        <v>112</v>
      </c>
      <c r="B115" t="str">
        <v>Rösner, Bärbel</v>
      </c>
      <c r="C115" t="str">
        <v>Fertigung B</v>
      </c>
    </row>
    <row r="116" spans="1:3" x14ac:dyDescent="0.3">
      <c r="A116" s="38">
        <v>113</v>
      </c>
      <c r="B116" t="str">
        <v>Rotluft, Eugen</v>
      </c>
      <c r="C116" t="str">
        <v>Fertigung C</v>
      </c>
    </row>
    <row r="117" spans="1:3" x14ac:dyDescent="0.3">
      <c r="A117" s="38">
        <v>114</v>
      </c>
      <c r="B117" t="str">
        <v>Schlatter, Uschi</v>
      </c>
      <c r="C117" t="str">
        <v>Fertigung C</v>
      </c>
    </row>
    <row r="118" spans="1:3" x14ac:dyDescent="0.3">
      <c r="A118" s="38">
        <v>115</v>
      </c>
      <c r="B118" t="str">
        <v>Schlauch, Edgar</v>
      </c>
      <c r="C118" t="str">
        <v>Fertigung C</v>
      </c>
    </row>
    <row r="119" spans="1:3" x14ac:dyDescent="0.3">
      <c r="A119" s="38">
        <v>116</v>
      </c>
      <c r="B119" t="str">
        <v>Schmidt, Hans</v>
      </c>
      <c r="C119" t="str">
        <v>Fertigung B</v>
      </c>
    </row>
    <row r="120" spans="1:3" x14ac:dyDescent="0.3">
      <c r="A120" s="38">
        <v>117</v>
      </c>
      <c r="B120" t="str">
        <v>Schmitt, Anna</v>
      </c>
      <c r="C120" t="str">
        <v>Marketing</v>
      </c>
    </row>
    <row r="121" spans="1:3" x14ac:dyDescent="0.3">
      <c r="A121" s="38">
        <v>118</v>
      </c>
      <c r="B121" t="str">
        <v>Schöneberger, Wolf-Dietrich</v>
      </c>
      <c r="C121" t="str">
        <v>Marketing</v>
      </c>
    </row>
    <row r="122" spans="1:3" x14ac:dyDescent="0.3">
      <c r="A122" s="38">
        <v>119</v>
      </c>
      <c r="B122" t="str">
        <v>Schübel, Anette</v>
      </c>
      <c r="C122" t="str">
        <v>Fertigung C</v>
      </c>
    </row>
    <row r="123" spans="1:3" x14ac:dyDescent="0.3">
      <c r="A123" s="38">
        <v>120</v>
      </c>
      <c r="B123" t="str">
        <v>Schwab, Marianne</v>
      </c>
      <c r="C123" t="str">
        <v>Fertigung C</v>
      </c>
    </row>
    <row r="124" spans="1:3" x14ac:dyDescent="0.3">
      <c r="A124" s="38">
        <v>121</v>
      </c>
      <c r="B124" t="str">
        <v>Schwarz, Hilde</v>
      </c>
      <c r="C124" t="str">
        <v>Montage/Service</v>
      </c>
    </row>
    <row r="125" spans="1:3" x14ac:dyDescent="0.3">
      <c r="A125" s="38">
        <v>122</v>
      </c>
      <c r="B125" t="str">
        <v>Schweizer, Friedrich</v>
      </c>
      <c r="C125" t="str">
        <v>Fertigung B</v>
      </c>
    </row>
    <row r="126" spans="1:3" x14ac:dyDescent="0.3">
      <c r="A126" s="38">
        <v>123</v>
      </c>
      <c r="B126" t="str">
        <v>Schwönsdorf, Ottilie</v>
      </c>
      <c r="C126" t="str">
        <v>Fertigung C</v>
      </c>
    </row>
    <row r="127" spans="1:3" x14ac:dyDescent="0.3">
      <c r="A127" s="38">
        <v>124</v>
      </c>
      <c r="B127" t="str">
        <v>Seeau, Andrea</v>
      </c>
      <c r="C127" t="str">
        <v>Auftragsbearbeitung</v>
      </c>
    </row>
    <row r="128" spans="1:3" x14ac:dyDescent="0.3">
      <c r="A128" s="38">
        <v>125</v>
      </c>
      <c r="B128" t="str">
        <v>Seelinger, Uwe</v>
      </c>
      <c r="C128" t="str">
        <v>Personal</v>
      </c>
    </row>
    <row r="129" spans="1:3" x14ac:dyDescent="0.3">
      <c r="A129" s="38">
        <v>126</v>
      </c>
      <c r="B129" t="str">
        <v>Seemann, Max</v>
      </c>
      <c r="C129" t="str">
        <v>Fertigung A</v>
      </c>
    </row>
    <row r="130" spans="1:3" x14ac:dyDescent="0.3">
      <c r="A130" s="38">
        <v>127</v>
      </c>
      <c r="B130" t="str">
        <v>Sommer, Konrad</v>
      </c>
      <c r="C130" t="str">
        <v>Controlling</v>
      </c>
    </row>
    <row r="131" spans="1:3" x14ac:dyDescent="0.3">
      <c r="A131" s="38">
        <v>128</v>
      </c>
      <c r="B131" t="str">
        <v>Stampf, Leo</v>
      </c>
      <c r="C131" t="str">
        <v>Fertigung A</v>
      </c>
    </row>
    <row r="132" spans="1:3" x14ac:dyDescent="0.3">
      <c r="A132" s="38">
        <v>129</v>
      </c>
      <c r="B132" t="str">
        <v>Stern, Hanna</v>
      </c>
      <c r="C132" t="str">
        <v>Forschung/Entwicklung</v>
      </c>
    </row>
    <row r="133" spans="1:3" x14ac:dyDescent="0.3">
      <c r="A133" s="38">
        <v>130</v>
      </c>
      <c r="B133" t="str">
        <v>Sternheimer, Emanuel</v>
      </c>
      <c r="C133" t="str">
        <v>Einkauf</v>
      </c>
    </row>
    <row r="134" spans="1:3" x14ac:dyDescent="0.3">
      <c r="A134" s="38">
        <v>131</v>
      </c>
      <c r="B134" t="str">
        <v>Stifter, Ansgar</v>
      </c>
      <c r="C134" t="str">
        <v>Finanzbuchhaltung</v>
      </c>
    </row>
    <row r="135" spans="1:3" x14ac:dyDescent="0.3">
      <c r="A135" s="38">
        <v>132</v>
      </c>
      <c r="B135" t="str">
        <v>Teichhuber, Emil</v>
      </c>
      <c r="C135" t="str">
        <v>Auftragsbearbeitung</v>
      </c>
    </row>
    <row r="136" spans="1:3" x14ac:dyDescent="0.3">
      <c r="A136" s="38">
        <v>133</v>
      </c>
      <c r="B136" t="str">
        <v>Trieschmann, Hilmar</v>
      </c>
      <c r="C136" t="str">
        <v>Marketing</v>
      </c>
    </row>
    <row r="137" spans="1:3" x14ac:dyDescent="0.3">
      <c r="A137" s="38">
        <v>134</v>
      </c>
      <c r="B137" t="str">
        <v>Trottow, Stefanie</v>
      </c>
      <c r="C137" t="str">
        <v>Fertigung C</v>
      </c>
    </row>
    <row r="138" spans="1:3" x14ac:dyDescent="0.3">
      <c r="A138" s="38">
        <v>135</v>
      </c>
      <c r="B138" t="str">
        <v>Tutti, Salvatore</v>
      </c>
      <c r="C138" t="str">
        <v>Fertigung B</v>
      </c>
    </row>
    <row r="139" spans="1:3" x14ac:dyDescent="0.3">
      <c r="A139" s="38">
        <v>136</v>
      </c>
      <c r="B139" t="str">
        <v>Untergärtner, Tobias</v>
      </c>
      <c r="C139" t="str">
        <v>Montage/Service</v>
      </c>
    </row>
    <row r="140" spans="1:3" x14ac:dyDescent="0.3">
      <c r="A140" s="38">
        <v>137</v>
      </c>
      <c r="B140" t="str">
        <v>Unterwegner, Otto</v>
      </c>
      <c r="C140" t="str">
        <v>Marketing</v>
      </c>
    </row>
    <row r="141" spans="1:3" x14ac:dyDescent="0.3">
      <c r="A141" s="38">
        <v>138</v>
      </c>
      <c r="B141" t="str">
        <v>Volkert, Josef</v>
      </c>
      <c r="C141" t="str">
        <v>Fertigung B</v>
      </c>
    </row>
    <row r="142" spans="1:3" x14ac:dyDescent="0.3">
      <c r="A142" s="38">
        <v>139</v>
      </c>
      <c r="B142" t="str">
        <v>Vollmann, Ilka</v>
      </c>
      <c r="C142" t="str">
        <v>Arbeitsvorbereitung</v>
      </c>
    </row>
    <row r="143" spans="1:3" x14ac:dyDescent="0.3">
      <c r="A143" s="38">
        <v>140</v>
      </c>
      <c r="B143" t="str">
        <v>Von Manteuffel, Wolfgang</v>
      </c>
      <c r="C143" t="str">
        <v>Fertigung C</v>
      </c>
    </row>
    <row r="144" spans="1:3" x14ac:dyDescent="0.3">
      <c r="A144" s="38">
        <v>141</v>
      </c>
      <c r="B144" t="str">
        <v>Walter, Adalbert</v>
      </c>
      <c r="C144" t="str">
        <v>Fertigung A</v>
      </c>
    </row>
    <row r="145" spans="1:3" x14ac:dyDescent="0.3">
      <c r="A145" s="38">
        <v>142</v>
      </c>
      <c r="B145" t="str">
        <v>Weiherer, Dagmar</v>
      </c>
      <c r="C145" t="str">
        <v>Marketing</v>
      </c>
    </row>
    <row r="146" spans="1:3" x14ac:dyDescent="0.3">
      <c r="A146" s="38">
        <v>143</v>
      </c>
      <c r="B146" t="str">
        <v>Weinberg, Julia</v>
      </c>
      <c r="C146" t="str">
        <v>Montage/Service</v>
      </c>
    </row>
    <row r="147" spans="1:3" x14ac:dyDescent="0.3">
      <c r="A147" s="38">
        <v>144</v>
      </c>
      <c r="B147" t="str">
        <v>Weinhauff, Hans-Jörg</v>
      </c>
      <c r="C147" t="str">
        <v>Finanzbuchhaltung</v>
      </c>
    </row>
    <row r="148" spans="1:3" x14ac:dyDescent="0.3">
      <c r="A148" s="38">
        <v>145</v>
      </c>
      <c r="B148" t="str">
        <v>Wesel, Ilse</v>
      </c>
      <c r="C148" t="str">
        <v>Personal</v>
      </c>
    </row>
    <row r="149" spans="1:3" x14ac:dyDescent="0.3">
      <c r="A149" s="38">
        <v>146</v>
      </c>
      <c r="B149" t="str">
        <v>Wiese, Paul</v>
      </c>
      <c r="C149" t="str">
        <v>Fertigung B</v>
      </c>
    </row>
    <row r="150" spans="1:3" x14ac:dyDescent="0.3">
      <c r="A150" s="38">
        <v>147</v>
      </c>
      <c r="B150" t="str">
        <v>Wiesenhoff, Eugen</v>
      </c>
      <c r="C150" t="str">
        <v>Personal</v>
      </c>
    </row>
    <row r="151" spans="1:3" x14ac:dyDescent="0.3">
      <c r="A151" s="38">
        <v>148</v>
      </c>
      <c r="B151" t="str">
        <v>Willer, Christian</v>
      </c>
      <c r="C151" t="str">
        <v>Finanzbuchhaltung</v>
      </c>
    </row>
    <row r="152" spans="1:3" x14ac:dyDescent="0.3">
      <c r="A152" s="38">
        <v>149</v>
      </c>
      <c r="B152" t="str">
        <v>Wolff, Gudrun</v>
      </c>
      <c r="C152" t="str">
        <v>Fertigung C</v>
      </c>
    </row>
    <row r="153" spans="1:3" x14ac:dyDescent="0.3">
      <c r="A153" s="38">
        <v>150</v>
      </c>
      <c r="B153" t="str">
        <v>Zuse, Thomas</v>
      </c>
      <c r="C153" t="str">
        <v>Qualitätssicherung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E889-6B78-4023-9F47-61ECB7CCE18C}">
  <dimension ref="A1:D24"/>
  <sheetViews>
    <sheetView zoomScale="160" zoomScaleNormal="160" workbookViewId="0">
      <selection activeCell="A8" sqref="A8:D8"/>
    </sheetView>
  </sheetViews>
  <sheetFormatPr baseColWidth="10" defaultRowHeight="14.4" x14ac:dyDescent="0.3"/>
  <cols>
    <col min="1" max="1" width="21.88671875" bestFit="1" customWidth="1"/>
    <col min="2" max="2" width="44.77734375" customWidth="1"/>
    <col min="3" max="3" width="17.44140625" customWidth="1"/>
  </cols>
  <sheetData>
    <row r="1" spans="1:4" x14ac:dyDescent="0.3">
      <c r="A1" s="4" t="s">
        <v>633</v>
      </c>
      <c r="B1" s="4" t="s">
        <v>11</v>
      </c>
      <c r="C1" s="4" t="s">
        <v>1189</v>
      </c>
      <c r="D1" s="4" t="s">
        <v>1193</v>
      </c>
    </row>
    <row r="2" spans="1:4" x14ac:dyDescent="0.3">
      <c r="A2" t="s">
        <v>243</v>
      </c>
      <c r="B2" t="s">
        <v>634</v>
      </c>
      <c r="C2" t="s">
        <v>1190</v>
      </c>
      <c r="D2">
        <v>1</v>
      </c>
    </row>
    <row r="3" spans="1:4" x14ac:dyDescent="0.3">
      <c r="A3" t="s">
        <v>40</v>
      </c>
      <c r="B3" t="s">
        <v>635</v>
      </c>
      <c r="C3" t="s">
        <v>1191</v>
      </c>
      <c r="D3">
        <v>2</v>
      </c>
    </row>
    <row r="4" spans="1:4" x14ac:dyDescent="0.3">
      <c r="A4" t="s">
        <v>119</v>
      </c>
      <c r="B4" t="s">
        <v>636</v>
      </c>
      <c r="C4" t="s">
        <v>1192</v>
      </c>
      <c r="D4">
        <v>3</v>
      </c>
    </row>
    <row r="5" spans="1:4" x14ac:dyDescent="0.3">
      <c r="A5" t="s">
        <v>128</v>
      </c>
      <c r="B5" t="s">
        <v>128</v>
      </c>
      <c r="C5" t="s">
        <v>1190</v>
      </c>
      <c r="D5">
        <v>4</v>
      </c>
    </row>
    <row r="6" spans="1:4" x14ac:dyDescent="0.3">
      <c r="A6" t="s">
        <v>31</v>
      </c>
      <c r="B6" t="s">
        <v>637</v>
      </c>
      <c r="C6" t="s">
        <v>1191</v>
      </c>
      <c r="D6">
        <v>5</v>
      </c>
    </row>
    <row r="7" spans="1:4" x14ac:dyDescent="0.3">
      <c r="A7" t="s">
        <v>28</v>
      </c>
      <c r="B7" t="s">
        <v>637</v>
      </c>
      <c r="C7" t="s">
        <v>1192</v>
      </c>
      <c r="D7">
        <v>6</v>
      </c>
    </row>
    <row r="8" spans="1:4" x14ac:dyDescent="0.3">
      <c r="A8" t="s">
        <v>18</v>
      </c>
      <c r="B8" t="s">
        <v>637</v>
      </c>
      <c r="C8" t="s">
        <v>1190</v>
      </c>
      <c r="D8">
        <v>7</v>
      </c>
    </row>
    <row r="9" spans="1:4" x14ac:dyDescent="0.3">
      <c r="A9" t="s">
        <v>52</v>
      </c>
      <c r="B9" t="s">
        <v>636</v>
      </c>
      <c r="C9" t="s">
        <v>1191</v>
      </c>
      <c r="D9">
        <v>8</v>
      </c>
    </row>
    <row r="10" spans="1:4" x14ac:dyDescent="0.3">
      <c r="A10" t="s">
        <v>78</v>
      </c>
      <c r="B10" t="s">
        <v>634</v>
      </c>
      <c r="C10" t="s">
        <v>1192</v>
      </c>
      <c r="D10">
        <v>9</v>
      </c>
    </row>
    <row r="11" spans="1:4" x14ac:dyDescent="0.3">
      <c r="A11" t="s">
        <v>90</v>
      </c>
      <c r="B11" t="s">
        <v>638</v>
      </c>
      <c r="C11" t="s">
        <v>1190</v>
      </c>
      <c r="D11">
        <v>10</v>
      </c>
    </row>
    <row r="12" spans="1:4" x14ac:dyDescent="0.3">
      <c r="A12" t="s">
        <v>99</v>
      </c>
      <c r="B12" t="s">
        <v>638</v>
      </c>
      <c r="C12" t="s">
        <v>1191</v>
      </c>
      <c r="D12">
        <v>11</v>
      </c>
    </row>
    <row r="13" spans="1:4" x14ac:dyDescent="0.3">
      <c r="A13" t="s">
        <v>65</v>
      </c>
      <c r="B13" t="s">
        <v>637</v>
      </c>
      <c r="C13" t="s">
        <v>1192</v>
      </c>
      <c r="D13">
        <v>12</v>
      </c>
    </row>
    <row r="14" spans="1:4" x14ac:dyDescent="0.3">
      <c r="A14" t="s">
        <v>24</v>
      </c>
      <c r="B14" t="s">
        <v>635</v>
      </c>
      <c r="C14" t="s">
        <v>1190</v>
      </c>
      <c r="D14">
        <v>13</v>
      </c>
    </row>
    <row r="15" spans="1:4" x14ac:dyDescent="0.3">
      <c r="A15" t="s">
        <v>103</v>
      </c>
      <c r="B15" t="s">
        <v>637</v>
      </c>
      <c r="C15" t="s">
        <v>1191</v>
      </c>
      <c r="D15">
        <v>14</v>
      </c>
    </row>
    <row r="16" spans="1:4" x14ac:dyDescent="0.3">
      <c r="A16" t="s">
        <v>406</v>
      </c>
      <c r="B16" t="s">
        <v>636</v>
      </c>
      <c r="C16" t="s">
        <v>1192</v>
      </c>
      <c r="D16">
        <v>15</v>
      </c>
    </row>
    <row r="17" spans="1:4" x14ac:dyDescent="0.3">
      <c r="A17" t="s">
        <v>82</v>
      </c>
      <c r="B17" t="s">
        <v>634</v>
      </c>
      <c r="C17" t="s">
        <v>1190</v>
      </c>
      <c r="D17">
        <v>16</v>
      </c>
    </row>
    <row r="18" spans="1:4" x14ac:dyDescent="0.3">
      <c r="A18" t="s">
        <v>94</v>
      </c>
      <c r="B18" t="s">
        <v>638</v>
      </c>
      <c r="C18" t="s">
        <v>1191</v>
      </c>
      <c r="D18">
        <v>17</v>
      </c>
    </row>
    <row r="21" spans="1:4" x14ac:dyDescent="0.3">
      <c r="A21" s="7" t="s">
        <v>1077</v>
      </c>
    </row>
    <row r="22" spans="1:4" ht="28.8" x14ac:dyDescent="0.3">
      <c r="A22" t="str">
        <f>SUBSTITUTE(SUBSTITUTE(SUBSTITUTE(SUBSTITUTE(SUBSTITUTE(SUBSTITUTE(SUBSTITUTE(A21,
"ü","ue"),"ö","oe"),"ä","ae"),"Ü","Ue"),"Ö","Oe"),"Ä","Ae"),"ß","ss")</f>
        <v>Dueruem</v>
      </c>
      <c r="B22" s="8" t="s">
        <v>1076</v>
      </c>
    </row>
    <row r="24" spans="1:4" x14ac:dyDescent="0.3">
      <c r="B24" t="str">
        <f>SUBSTITUTE(A21,"ü","ue")</f>
        <v>Dueruem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Original-Daten</vt:lpstr>
      <vt:lpstr>Livestream-Daten</vt:lpstr>
      <vt:lpstr>Bereinigte Daten</vt:lpstr>
      <vt:lpstr>Hilfsdaten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CARINKO Indra &amp; Carsten Kohl</dc:creator>
  <cp:lastModifiedBy>CARINKO Indra &amp; Carsten Kohl</cp:lastModifiedBy>
  <dcterms:created xsi:type="dcterms:W3CDTF">2020-09-09T15:15:54Z</dcterms:created>
  <dcterms:modified xsi:type="dcterms:W3CDTF">2020-10-26T16:26:24Z</dcterms:modified>
</cp:coreProperties>
</file>